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<sst xmlns="http://schemas.openxmlformats.org/spreadsheetml/2006/main" count="56" uniqueCount="53">
  <si>
    <t>Asbestos Removal Projects (Quantity of RACM)</t>
  </si>
  <si>
    <t>Quantity Reported on 10-Day Notice</t>
  </si>
  <si>
    <t>Fee</t>
  </si>
  <si>
    <t>Fee Due</t>
  </si>
  <si>
    <t>260 to 420 Linear Feet</t>
  </si>
  <si>
    <t>160 to 420 Square Feet</t>
  </si>
  <si>
    <t>421 to 3,000 Square Feet or Linear Feet (combined)</t>
  </si>
  <si>
    <t>3,001 to 5,500 Square Feet or Linear Feet (combined)</t>
  </si>
  <si>
    <t>5,501 to 8,000 Square Feet or Linear Feet (combined)</t>
  </si>
  <si>
    <t>&gt; 8,000 Square Feet or Linear Feet (combined)</t>
  </si>
  <si>
    <t>35 to 45 Cubic Feet</t>
  </si>
  <si>
    <t>46 to 54 Cubic Feet</t>
  </si>
  <si>
    <t>55 to 64 Cubic Feet</t>
  </si>
  <si>
    <t>&gt; 64 Cubic Feet</t>
  </si>
  <si>
    <t>Roofing Projects</t>
  </si>
  <si>
    <r>
      <t xml:space="preserve">&gt; 5,580 Square Feet and </t>
    </r>
    <r>
      <rPr>
        <u val="single"/>
        <sz val="11"/>
        <color indexed="8"/>
        <rFont val="Calibri"/>
        <family val="2"/>
      </rPr>
      <t>&lt;</t>
    </r>
    <r>
      <rPr>
        <sz val="11"/>
        <color theme="1"/>
        <rFont val="Calibri"/>
        <family val="2"/>
      </rPr>
      <t xml:space="preserve"> 10,000 Square Feet</t>
    </r>
  </si>
  <si>
    <t>&gt; 10,000 Square Feet</t>
  </si>
  <si>
    <t>Demolition Projects</t>
  </si>
  <si>
    <t xml:space="preserve">Fee </t>
  </si>
  <si>
    <t>&lt; 30,001 Square Feet</t>
  </si>
  <si>
    <t>30,001 to 50,000 Square Feet</t>
  </si>
  <si>
    <t>50,001 to 70,000 Square Feet</t>
  </si>
  <si>
    <t>&gt; 70,000 Square Feet</t>
  </si>
  <si>
    <t>Mobile Homes (per unit) - not to exceed $1,000</t>
  </si>
  <si>
    <t>Total</t>
  </si>
  <si>
    <r>
      <rPr>
        <sz val="11"/>
        <color theme="1"/>
        <rFont val="Calibri"/>
        <family val="2"/>
      </rPr>
      <t>Ft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RACM off facility components</t>
    </r>
  </si>
  <si>
    <r>
      <t>Ft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surfacing material</t>
    </r>
  </si>
  <si>
    <t>Ln Ft pipe</t>
  </si>
  <si>
    <r>
      <t>Ft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asphalt roofing</t>
    </r>
  </si>
  <si>
    <r>
      <t>Ft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cementitious material - friable/RACM</t>
    </r>
  </si>
  <si>
    <r>
      <t>Ft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resilient flooring - friable/RACM</t>
    </r>
  </si>
  <si>
    <r>
      <t>Building Size (Ft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</si>
  <si>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t># of Mobile Homes - not to exceed $1000</t>
  </si>
  <si>
    <r>
      <t>Ft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cementitious material - non friable, no fee due</t>
    </r>
  </si>
  <si>
    <r>
      <t>Ft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resilient flooring - non friable, no fee due</t>
    </r>
  </si>
  <si>
    <t>Exempt - Public school, university,college (Yes or No)</t>
  </si>
  <si>
    <t>Small business - (Yes or No)</t>
  </si>
  <si>
    <t>Fee Calculations</t>
  </si>
  <si>
    <t>Quantities on Notice</t>
  </si>
  <si>
    <t>Fee Worksheet</t>
  </si>
  <si>
    <r>
      <t xml:space="preserve">If renovation work </t>
    </r>
    <r>
      <rPr>
        <u val="single"/>
        <sz val="11"/>
        <color indexed="10"/>
        <rFont val="Calibri"/>
        <family val="2"/>
      </rPr>
      <t>and</t>
    </r>
    <r>
      <rPr>
        <sz val="11"/>
        <color indexed="10"/>
        <rFont val="Calibri"/>
        <family val="2"/>
      </rPr>
      <t xml:space="preserve"> demolition work is planned for the facility two separate notices and fees must be completed.</t>
    </r>
  </si>
  <si>
    <r>
      <rPr>
        <u val="single"/>
        <sz val="11"/>
        <rFont val="Calibri"/>
        <family val="2"/>
      </rPr>
      <t>Facility Name and Address</t>
    </r>
    <r>
      <rPr>
        <sz val="11"/>
        <rFont val="Calibri"/>
        <family val="2"/>
      </rPr>
      <t>:</t>
    </r>
  </si>
  <si>
    <r>
      <rPr>
        <u val="single"/>
        <sz val="11"/>
        <rFont val="Calibri"/>
        <family val="2"/>
      </rPr>
      <t>Owner Name, Phone and Address (if different then facility)</t>
    </r>
    <r>
      <rPr>
        <sz val="11"/>
        <rFont val="Calibri"/>
        <family val="2"/>
      </rPr>
      <t>:</t>
    </r>
  </si>
  <si>
    <r>
      <rPr>
        <u val="single"/>
        <sz val="11"/>
        <rFont val="Calibri"/>
        <family val="2"/>
      </rPr>
      <t>Contractor Name, Address and Phone Number</t>
    </r>
    <r>
      <rPr>
        <sz val="11"/>
        <rFont val="Calibri"/>
        <family val="2"/>
      </rPr>
      <t>:</t>
    </r>
  </si>
  <si>
    <r>
      <rPr>
        <u val="single"/>
        <sz val="11"/>
        <rFont val="Calibri"/>
        <family val="2"/>
      </rPr>
      <t>Type of Notice</t>
    </r>
    <r>
      <rPr>
        <sz val="11"/>
        <rFont val="Calibri"/>
        <family val="2"/>
      </rPr>
      <t>:</t>
    </r>
  </si>
  <si>
    <r>
      <rPr>
        <u val="single"/>
        <sz val="11"/>
        <rFont val="Calibri"/>
        <family val="2"/>
      </rPr>
      <t>Type of Project</t>
    </r>
    <r>
      <rPr>
        <sz val="11"/>
        <rFont val="Calibri"/>
        <family val="2"/>
      </rPr>
      <t>:</t>
    </r>
  </si>
  <si>
    <r>
      <rPr>
        <u val="single"/>
        <sz val="11"/>
        <color indexed="8"/>
        <rFont val="Calibri"/>
        <family val="2"/>
      </rPr>
      <t>Asbestos Removal Finish</t>
    </r>
    <r>
      <rPr>
        <sz val="11"/>
        <color theme="1"/>
        <rFont val="Calibri"/>
        <family val="2"/>
      </rPr>
      <t>:</t>
    </r>
  </si>
  <si>
    <r>
      <rPr>
        <u val="single"/>
        <sz val="11"/>
        <rFont val="Calibri"/>
        <family val="2"/>
      </rPr>
      <t>Demo/Reno Finish</t>
    </r>
    <r>
      <rPr>
        <sz val="11"/>
        <rFont val="Calibri"/>
        <family val="2"/>
      </rPr>
      <t>:</t>
    </r>
  </si>
  <si>
    <r>
      <rPr>
        <u val="single"/>
        <sz val="11"/>
        <color indexed="8"/>
        <rFont val="Calibri"/>
        <family val="2"/>
      </rPr>
      <t>Asbestos Removal Start</t>
    </r>
    <r>
      <rPr>
        <sz val="11"/>
        <color theme="1"/>
        <rFont val="Calibri"/>
        <family val="2"/>
      </rPr>
      <t>:</t>
    </r>
  </si>
  <si>
    <r>
      <rPr>
        <u val="single"/>
        <sz val="11"/>
        <rFont val="Calibri"/>
        <family val="2"/>
      </rPr>
      <t>Demo/Reno Start</t>
    </r>
    <r>
      <rPr>
        <sz val="11"/>
        <rFont val="Calibri"/>
        <family val="2"/>
      </rPr>
      <t>:</t>
    </r>
  </si>
  <si>
    <r>
      <rPr>
        <u val="single"/>
        <sz val="11"/>
        <rFont val="Calibri"/>
        <family val="2"/>
      </rPr>
      <t>Building Size (sq ft)</t>
    </r>
    <r>
      <rPr>
        <sz val="11"/>
        <rFont val="Calibri"/>
        <family val="2"/>
      </rPr>
      <t>:</t>
    </r>
  </si>
  <si>
    <r>
      <rPr>
        <u val="single"/>
        <sz val="11"/>
        <color indexed="8"/>
        <rFont val="Calibri"/>
        <family val="2"/>
      </rPr>
      <t>Date</t>
    </r>
    <r>
      <rPr>
        <sz val="11"/>
        <color theme="1"/>
        <rFont val="Calibri"/>
        <family val="2"/>
      </rPr>
      <t>:</t>
    </r>
  </si>
  <si>
    <r>
      <rPr>
        <u val="single"/>
        <sz val="11"/>
        <color indexed="8"/>
        <rFont val="Calibri"/>
        <family val="2"/>
      </rPr>
      <t>Completed by</t>
    </r>
    <r>
      <rPr>
        <sz val="11"/>
        <color theme="1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</si>
</sst>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vertAlign val="superscript"/>
      <sz val="11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0" fontId="0" fillId="33" borderId="11" xfId="0" applyFill="1" applyBorder="1" applyAlignment="1">
      <alignment wrapText="1"/>
    </xf>
    <xf numFmtId="4" fontId="0" fillId="0" borderId="10" xfId="0" applyNumberFormat="1" applyFont="1" applyBorder="1" applyAlignment="1">
      <alignment/>
    </xf>
    <xf numFmtId="4" fontId="42" fillId="0" borderId="1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33" borderId="13" xfId="0" applyFill="1" applyBorder="1" applyAlignment="1">
      <alignment/>
    </xf>
    <xf numFmtId="164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wrapText="1"/>
    </xf>
    <xf numFmtId="164" fontId="0" fillId="33" borderId="16" xfId="0" applyNumberForma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164" fontId="0" fillId="33" borderId="11" xfId="0" applyNumberFormat="1" applyFill="1" applyBorder="1" applyAlignment="1">
      <alignment wrapText="1"/>
    </xf>
    <xf numFmtId="4" fontId="0" fillId="33" borderId="11" xfId="0" applyNumberFormat="1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3" fillId="0" borderId="17" xfId="0" applyFont="1" applyBorder="1" applyAlignment="1">
      <alignment/>
    </xf>
    <xf numFmtId="165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65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64" fontId="0" fillId="34" borderId="0" xfId="0" applyNumberFormat="1" applyFill="1" applyAlignment="1">
      <alignment/>
    </xf>
    <xf numFmtId="4" fontId="0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wrapText="1"/>
    </xf>
    <xf numFmtId="0" fontId="0" fillId="0" borderId="17" xfId="0" applyFill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1" fillId="0" borderId="0" xfId="0" applyFont="1" applyBorder="1" applyAlignment="1">
      <alignment horizontal="center" wrapText="1"/>
    </xf>
    <xf numFmtId="0" fontId="41" fillId="0" borderId="22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40" fillId="0" borderId="13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G39" sqref="G39"/>
    </sheetView>
  </sheetViews>
  <sheetFormatPr defaultColWidth="9.140625" defaultRowHeight="15"/>
  <cols>
    <col min="1" max="1" width="49.140625" style="0" bestFit="1" customWidth="1"/>
    <col min="2" max="2" width="19.7109375" style="1" customWidth="1"/>
    <col min="3" max="3" width="10.57421875" style="2" bestFit="1" customWidth="1"/>
    <col min="4" max="4" width="9.28125" style="11" bestFit="1" customWidth="1"/>
  </cols>
  <sheetData>
    <row r="1" spans="1:5" ht="28.5">
      <c r="A1" s="40" t="s">
        <v>39</v>
      </c>
      <c r="B1" s="41"/>
      <c r="C1" s="41"/>
      <c r="D1" s="41"/>
      <c r="E1" s="41"/>
    </row>
    <row r="2" spans="1:5" ht="15">
      <c r="A2" s="42" t="s">
        <v>40</v>
      </c>
      <c r="B2" s="42"/>
      <c r="C2" s="42"/>
      <c r="D2" s="42"/>
      <c r="E2" s="42"/>
    </row>
    <row r="3" spans="1:5" ht="15">
      <c r="A3" s="43"/>
      <c r="B3" s="43"/>
      <c r="C3" s="43"/>
      <c r="D3" s="43"/>
      <c r="E3" s="43"/>
    </row>
    <row r="4" spans="1:5" ht="15">
      <c r="A4" s="45" t="s">
        <v>41</v>
      </c>
      <c r="B4" s="45"/>
      <c r="C4" s="45"/>
      <c r="D4" s="45"/>
      <c r="E4" s="45"/>
    </row>
    <row r="5" spans="1:5" ht="15">
      <c r="A5" s="46"/>
      <c r="B5" s="46"/>
      <c r="C5" s="46"/>
      <c r="D5" s="46"/>
      <c r="E5" s="46"/>
    </row>
    <row r="6" spans="1:5" ht="15">
      <c r="A6" s="44" t="s">
        <v>42</v>
      </c>
      <c r="B6" s="44"/>
      <c r="C6" s="44"/>
      <c r="D6" s="44"/>
      <c r="E6" s="44"/>
    </row>
    <row r="7" spans="1:5" ht="15">
      <c r="A7" s="44"/>
      <c r="B7" s="44"/>
      <c r="C7" s="44"/>
      <c r="D7" s="44"/>
      <c r="E7" s="44"/>
    </row>
    <row r="8" spans="1:5" ht="15">
      <c r="A8" s="44" t="s">
        <v>43</v>
      </c>
      <c r="B8" s="44"/>
      <c r="C8" s="44"/>
      <c r="D8" s="44"/>
      <c r="E8" s="44"/>
    </row>
    <row r="9" spans="1:5" ht="15">
      <c r="A9" s="46"/>
      <c r="B9" s="46"/>
      <c r="C9" s="46"/>
      <c r="D9" s="46"/>
      <c r="E9" s="46"/>
    </row>
    <row r="10" spans="1:5" ht="15">
      <c r="A10" s="38" t="s">
        <v>44</v>
      </c>
      <c r="B10" s="44" t="s">
        <v>45</v>
      </c>
      <c r="C10" s="44"/>
      <c r="D10" s="44"/>
      <c r="E10" s="44"/>
    </row>
    <row r="11" spans="1:5" ht="15">
      <c r="A11" s="34" t="s">
        <v>48</v>
      </c>
      <c r="B11" s="51" t="s">
        <v>46</v>
      </c>
      <c r="C11" s="51"/>
      <c r="D11" s="51"/>
      <c r="E11" s="51"/>
    </row>
    <row r="12" spans="1:5" ht="15">
      <c r="A12" s="37" t="s">
        <v>49</v>
      </c>
      <c r="B12" s="47" t="s">
        <v>47</v>
      </c>
      <c r="C12" s="47"/>
      <c r="D12" s="47"/>
      <c r="E12" s="47"/>
    </row>
    <row r="13" spans="1:5" ht="15.75" thickBot="1">
      <c r="A13" s="37" t="s">
        <v>50</v>
      </c>
      <c r="B13" s="52"/>
      <c r="C13" s="52"/>
      <c r="D13" s="52"/>
      <c r="E13" s="52"/>
    </row>
    <row r="14" spans="1:4" ht="15.75" thickBot="1">
      <c r="A14" s="48" t="s">
        <v>38</v>
      </c>
      <c r="B14" s="50"/>
      <c r="C14"/>
      <c r="D14"/>
    </row>
    <row r="15" spans="1:4" ht="17.25">
      <c r="A15" s="21" t="s">
        <v>26</v>
      </c>
      <c r="B15" s="27"/>
      <c r="C15"/>
      <c r="D15"/>
    </row>
    <row r="16" spans="1:4" ht="15">
      <c r="A16" s="21" t="s">
        <v>27</v>
      </c>
      <c r="B16" s="22"/>
      <c r="C16"/>
      <c r="D16"/>
    </row>
    <row r="17" spans="1:4" ht="17.25">
      <c r="A17" s="23" t="s">
        <v>25</v>
      </c>
      <c r="B17" s="22"/>
      <c r="C17"/>
      <c r="D17"/>
    </row>
    <row r="18" spans="1:4" ht="17.25">
      <c r="A18" s="21" t="s">
        <v>33</v>
      </c>
      <c r="B18" s="22"/>
      <c r="C18"/>
      <c r="D18"/>
    </row>
    <row r="19" spans="1:4" ht="17.25">
      <c r="A19" s="21" t="s">
        <v>29</v>
      </c>
      <c r="B19" s="22"/>
      <c r="C19"/>
      <c r="D19"/>
    </row>
    <row r="20" spans="1:4" ht="17.25">
      <c r="A20" s="21" t="s">
        <v>34</v>
      </c>
      <c r="B20" s="22"/>
      <c r="C20"/>
      <c r="D20"/>
    </row>
    <row r="21" spans="1:4" ht="17.25">
      <c r="A21" s="21" t="s">
        <v>30</v>
      </c>
      <c r="B21" s="22"/>
      <c r="C21"/>
      <c r="D21"/>
    </row>
    <row r="22" spans="1:4" ht="17.25">
      <c r="A22" s="21" t="s">
        <v>28</v>
      </c>
      <c r="B22" s="22"/>
      <c r="C22"/>
      <c r="D22"/>
    </row>
    <row r="23" spans="1:4" ht="17.25">
      <c r="A23" s="21" t="s">
        <v>31</v>
      </c>
      <c r="B23" s="22"/>
      <c r="C23"/>
      <c r="D23"/>
    </row>
    <row r="24" spans="1:4" ht="15">
      <c r="A24" s="21" t="s">
        <v>32</v>
      </c>
      <c r="B24" s="22"/>
      <c r="C24"/>
      <c r="D24"/>
    </row>
    <row r="25" spans="1:4" ht="15">
      <c r="A25" s="21" t="s">
        <v>35</v>
      </c>
      <c r="B25" s="24"/>
      <c r="C25"/>
      <c r="D25"/>
    </row>
    <row r="26" spans="1:4" ht="15.75" thickBot="1">
      <c r="A26" s="25" t="s">
        <v>36</v>
      </c>
      <c r="B26" s="26"/>
      <c r="C26"/>
      <c r="D26"/>
    </row>
    <row r="27" spans="1:4" ht="15.75" thickBot="1">
      <c r="A27" s="48" t="s">
        <v>37</v>
      </c>
      <c r="B27" s="49"/>
      <c r="C27" s="49"/>
      <c r="D27" s="50"/>
    </row>
    <row r="28" spans="1:4" s="1" customFormat="1" ht="30.75" customHeight="1">
      <c r="A28" s="8" t="s">
        <v>0</v>
      </c>
      <c r="B28" s="8" t="s">
        <v>1</v>
      </c>
      <c r="C28" s="19" t="s">
        <v>2</v>
      </c>
      <c r="D28" s="20" t="s">
        <v>3</v>
      </c>
    </row>
    <row r="29" spans="1:4" ht="15">
      <c r="A29" s="3" t="s">
        <v>5</v>
      </c>
      <c r="B29" s="4">
        <f>IF(AND(B15+B19+B21&gt;=160,B15+B19+B21&lt;=420),(B15+B19+B21),0)</f>
        <v>0</v>
      </c>
      <c r="C29" s="5">
        <v>200</v>
      </c>
      <c r="D29" s="9">
        <f>IF(AND(B15+B19+B21&gt;=160,B15+B19+B21&lt;=420,D31+D32+D33+D34=0),200,0)</f>
        <v>0</v>
      </c>
    </row>
    <row r="30" spans="1:4" ht="15">
      <c r="A30" s="3" t="s">
        <v>4</v>
      </c>
      <c r="B30" s="4">
        <f>IF(AND(B16&gt;=260,B16&lt;=420,D31+D32+D33+D34=0),B16,0)</f>
        <v>0</v>
      </c>
      <c r="C30" s="5">
        <v>200</v>
      </c>
      <c r="D30" s="9">
        <f>IF(AND(B16&gt;=260,B16&lt;=420,D31+D32+D33+D34=0),200,0)</f>
        <v>0</v>
      </c>
    </row>
    <row r="31" spans="1:4" ht="15">
      <c r="A31" s="3" t="s">
        <v>6</v>
      </c>
      <c r="B31" s="4">
        <f>IF(AND(421&lt;=B15+B16+B19+B21,B15+B16+B19+B21&lt;=3000),(B15+B16+B19+B21),0)</f>
        <v>0</v>
      </c>
      <c r="C31" s="5">
        <v>400</v>
      </c>
      <c r="D31" s="9">
        <f>IF(AND(421&lt;=B15+B16+B19+B21,B15+B16+B19+B21&lt;=3000),400,0)</f>
        <v>0</v>
      </c>
    </row>
    <row r="32" spans="1:4" ht="15">
      <c r="A32" s="3" t="s">
        <v>7</v>
      </c>
      <c r="B32" s="4">
        <f>IF(AND(3001&lt;=B15+B16+B19+B21,5500&gt;=B15+B16+B19+B21),(B15+B16+B19+B21),0)</f>
        <v>0</v>
      </c>
      <c r="C32" s="5">
        <v>600</v>
      </c>
      <c r="D32" s="9">
        <f>IF(AND(3001&lt;=B15+B16+B19+B21,5500&gt;=B15+B16+B19+B21),600,0)</f>
        <v>0</v>
      </c>
    </row>
    <row r="33" spans="1:4" ht="15">
      <c r="A33" s="3" t="s">
        <v>8</v>
      </c>
      <c r="B33" s="4">
        <f>IF(AND(5501&lt;=B15+B16+B19+B21,B15+B16+B19+B21&lt;=8000),(B15+B16+B19+B21),0)</f>
        <v>0</v>
      </c>
      <c r="C33" s="5">
        <v>800</v>
      </c>
      <c r="D33" s="9">
        <f>IF(AND(5501&lt;=B15+B16+B19+B21,B15+B16+B19+B21&lt;=8000),800,0)</f>
        <v>0</v>
      </c>
    </row>
    <row r="34" spans="1:4" ht="15">
      <c r="A34" s="3" t="s">
        <v>9</v>
      </c>
      <c r="B34" s="4">
        <f>IF(8000&lt;B15+B16+B19+B21,(B15+B16+B19+B21),0)</f>
        <v>0</v>
      </c>
      <c r="C34" s="5">
        <v>1000</v>
      </c>
      <c r="D34" s="9">
        <f>IF(8000&lt;B15+B16+B19+B21,1000,0)</f>
        <v>0</v>
      </c>
    </row>
    <row r="35" spans="1:4" ht="15">
      <c r="A35" s="3" t="s">
        <v>10</v>
      </c>
      <c r="B35" s="4">
        <f>IF(AND(35&lt;=B17,B17&lt;=45),B17,0)</f>
        <v>0</v>
      </c>
      <c r="C35" s="5">
        <v>200</v>
      </c>
      <c r="D35" s="9">
        <f>IF(AND(35&lt;=B17,B17&lt;=45),200,0)</f>
        <v>0</v>
      </c>
    </row>
    <row r="36" spans="1:4" ht="15">
      <c r="A36" s="3" t="s">
        <v>11</v>
      </c>
      <c r="B36" s="4">
        <f>IF(AND(46&lt;=B17,B17&lt;=54),B17,0)</f>
        <v>0</v>
      </c>
      <c r="C36" s="5">
        <v>500</v>
      </c>
      <c r="D36" s="9">
        <f>IF(AND(46&lt;=B17,B17&lt;=54),500,0)</f>
        <v>0</v>
      </c>
    </row>
    <row r="37" spans="1:4" ht="15">
      <c r="A37" s="3" t="s">
        <v>12</v>
      </c>
      <c r="B37" s="4">
        <f>IF(AND(55&lt;=B17,B17&lt;=64),B17,0)</f>
        <v>0</v>
      </c>
      <c r="C37" s="5">
        <v>800</v>
      </c>
      <c r="D37" s="9">
        <f>IF(AND(55&lt;=B17,B17&lt;=64),800,0)</f>
        <v>0</v>
      </c>
    </row>
    <row r="38" spans="1:4" ht="15">
      <c r="A38" s="3" t="s">
        <v>13</v>
      </c>
      <c r="B38" s="4">
        <f>IF(B17&gt;64,B17,0)</f>
        <v>0</v>
      </c>
      <c r="C38" s="5">
        <v>1000</v>
      </c>
      <c r="D38" s="9">
        <f>IF(B17&gt;64,1000,0)</f>
        <v>0</v>
      </c>
    </row>
    <row r="39" spans="1:4" ht="15">
      <c r="A39" s="15" t="s">
        <v>14</v>
      </c>
      <c r="B39" s="16"/>
      <c r="C39" s="17" t="s">
        <v>2</v>
      </c>
      <c r="D39" s="18" t="s">
        <v>3</v>
      </c>
    </row>
    <row r="40" spans="1:4" ht="15">
      <c r="A40" s="6" t="s">
        <v>15</v>
      </c>
      <c r="B40" s="4">
        <f>IF(AND(5580&lt;=B22,B22&lt;=10000),B22,0)</f>
        <v>0</v>
      </c>
      <c r="C40" s="5">
        <v>100</v>
      </c>
      <c r="D40" s="9">
        <f>IF(AND(5580&lt;=B22,B22&lt;=10000),100,0)</f>
        <v>0</v>
      </c>
    </row>
    <row r="41" spans="1:4" ht="15">
      <c r="A41" s="6" t="s">
        <v>16</v>
      </c>
      <c r="B41" s="4">
        <f>IF(B22&gt;10000,B22,0)</f>
        <v>0</v>
      </c>
      <c r="C41" s="5">
        <v>200</v>
      </c>
      <c r="D41" s="9">
        <f>IF(B22&gt;10000,200,0)</f>
        <v>0</v>
      </c>
    </row>
    <row r="42" spans="1:4" ht="15">
      <c r="A42" s="15" t="s">
        <v>17</v>
      </c>
      <c r="B42" s="16"/>
      <c r="C42" s="17" t="s">
        <v>18</v>
      </c>
      <c r="D42" s="18" t="s">
        <v>3</v>
      </c>
    </row>
    <row r="43" spans="1:4" ht="15">
      <c r="A43" s="6" t="s">
        <v>19</v>
      </c>
      <c r="B43" s="4">
        <f>IF(AND(B23&gt;0,B23&lt;30001),B23,0)</f>
        <v>0</v>
      </c>
      <c r="C43" s="5">
        <v>250</v>
      </c>
      <c r="D43" s="9">
        <f>IF(AND(B23&gt;0,B23&lt;30001),250,0)</f>
        <v>0</v>
      </c>
    </row>
    <row r="44" spans="1:4" ht="15">
      <c r="A44" s="7" t="s">
        <v>20</v>
      </c>
      <c r="B44" s="4">
        <f>IF(AND(30001&lt;=B23,B23&lt;=50000),B23,0)</f>
        <v>0</v>
      </c>
      <c r="C44" s="5">
        <v>500</v>
      </c>
      <c r="D44" s="9">
        <f>IF(AND(30001&lt;=B23,B23&lt;=50000),500,0)</f>
        <v>0</v>
      </c>
    </row>
    <row r="45" spans="1:4" ht="15">
      <c r="A45" s="6" t="s">
        <v>21</v>
      </c>
      <c r="B45" s="4">
        <f>IF(AND(50001&lt;=B23,B23&lt;=70000),B23,0)</f>
        <v>0</v>
      </c>
      <c r="C45" s="5">
        <v>750</v>
      </c>
      <c r="D45" s="9">
        <f>IF(AND(50001&lt;=B23,B23&lt;=70000),750,0)</f>
        <v>0</v>
      </c>
    </row>
    <row r="46" spans="1:4" ht="15">
      <c r="A46" s="6" t="s">
        <v>22</v>
      </c>
      <c r="B46" s="4">
        <f>IF(B23&gt;70000,B23,0)</f>
        <v>0</v>
      </c>
      <c r="C46" s="5">
        <v>1000</v>
      </c>
      <c r="D46" s="9">
        <f>IF(B23&gt;70000,1000,0)</f>
        <v>0</v>
      </c>
    </row>
    <row r="47" spans="1:4" ht="15.75" thickBot="1">
      <c r="A47" s="6" t="s">
        <v>23</v>
      </c>
      <c r="B47" s="4">
        <f>B24</f>
        <v>0</v>
      </c>
      <c r="C47" s="5">
        <v>100</v>
      </c>
      <c r="D47" s="9">
        <f>IF(B24*100&gt;=1000,1000,B24*100)</f>
        <v>0</v>
      </c>
    </row>
    <row r="48" spans="1:4" ht="15.75" thickBot="1">
      <c r="A48" s="12" t="s">
        <v>24</v>
      </c>
      <c r="B48" s="14"/>
      <c r="C48" s="13"/>
      <c r="D48" s="10">
        <f>IF(B25="Yes",0,IF(AND(B26="Yes",SUM(D29:D47)&gt;=300),300,IF(SUM(D29:D47)&gt;=1000,1000,SUM(D29:D47))))</f>
        <v>0</v>
      </c>
    </row>
    <row r="49" spans="1:4" ht="15">
      <c r="A49" s="39" t="s">
        <v>52</v>
      </c>
      <c r="B49"/>
      <c r="C49" t="s">
        <v>51</v>
      </c>
      <c r="D49"/>
    </row>
    <row r="50" spans="2:4" ht="15">
      <c r="B50"/>
      <c r="C50"/>
      <c r="D50"/>
    </row>
    <row r="51" spans="1:4" ht="15">
      <c r="A51" s="33"/>
      <c r="B51" s="35"/>
      <c r="C51" s="35"/>
      <c r="D51" s="35"/>
    </row>
    <row r="52" spans="1:4" ht="15">
      <c r="A52" s="33"/>
      <c r="B52" s="36"/>
      <c r="C52" s="36"/>
      <c r="D52" s="36"/>
    </row>
    <row r="53" spans="2:4" ht="15">
      <c r="B53"/>
      <c r="C53"/>
      <c r="D53"/>
    </row>
    <row r="54" spans="2:4" ht="15">
      <c r="B54"/>
      <c r="C54"/>
      <c r="D54"/>
    </row>
    <row r="55" spans="2:4" ht="15">
      <c r="B55"/>
      <c r="C55"/>
      <c r="D55"/>
    </row>
    <row r="56" spans="2:4" ht="15">
      <c r="B56"/>
      <c r="C56"/>
      <c r="D56"/>
    </row>
    <row r="57" spans="2:4" ht="15">
      <c r="B57"/>
      <c r="C57"/>
      <c r="D57"/>
    </row>
    <row r="58" spans="1:5" ht="15">
      <c r="A58" s="32"/>
      <c r="B58" s="32"/>
      <c r="C58" s="32"/>
      <c r="D58" s="31"/>
      <c r="E58" s="28"/>
    </row>
    <row r="59" spans="1:5" ht="15">
      <c r="A59" s="32"/>
      <c r="B59" s="32"/>
      <c r="C59" s="32"/>
      <c r="D59" s="31"/>
      <c r="E59" s="28"/>
    </row>
    <row r="60" spans="1:5" ht="15">
      <c r="A60" s="32"/>
      <c r="B60" s="32"/>
      <c r="C60" s="32"/>
      <c r="D60" s="31"/>
      <c r="E60" s="28"/>
    </row>
    <row r="61" spans="1:5" ht="15">
      <c r="A61" s="28"/>
      <c r="B61" s="29"/>
      <c r="C61" s="30"/>
      <c r="D61" s="31"/>
      <c r="E61" s="28"/>
    </row>
  </sheetData>
  <sheetProtection/>
  <mergeCells count="14">
    <mergeCell ref="A9:E9"/>
    <mergeCell ref="A5:E5"/>
    <mergeCell ref="B12:E12"/>
    <mergeCell ref="A27:D27"/>
    <mergeCell ref="A14:B14"/>
    <mergeCell ref="B10:E10"/>
    <mergeCell ref="B11:E11"/>
    <mergeCell ref="B13:E13"/>
    <mergeCell ref="A1:E1"/>
    <mergeCell ref="A2:E3"/>
    <mergeCell ref="A7:E7"/>
    <mergeCell ref="A6:E6"/>
    <mergeCell ref="A8:E8"/>
    <mergeCell ref="A4:E4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Broward County, 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Broward County, FL</dc:creator>
  <cp:keywords/>
  <dc:description/>
  <cp:lastModifiedBy>MRANDERSON</cp:lastModifiedBy>
  <cp:lastPrinted>2009-10-29T19:31:56Z</cp:lastPrinted>
  <dcterms:created xsi:type="dcterms:W3CDTF">2009-10-26T18:19:13Z</dcterms:created>
  <dcterms:modified xsi:type="dcterms:W3CDTF">2015-02-19T20:30:57Z</dcterms:modified>
  <cp:category/>
  <cp:version/>
  <cp:contentType/>
  <cp:contentStatus/>
</cp:coreProperties>
</file>