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RO\Small Business Development Advisory Board\"/>
    </mc:Choice>
  </mc:AlternateContent>
  <xr:revisionPtr revIDLastSave="0" documentId="8_{BA867081-683B-4907-BBE3-1A8987EAD982}" xr6:coauthVersionLast="46" xr6:coauthVersionMax="46" xr10:uidLastSave="{00000000-0000-0000-0000-000000000000}"/>
  <bookViews>
    <workbookView xWindow="-110" yWindow="-110" windowWidth="19420" windowHeight="10420" tabRatio="248" xr2:uid="{00000000-000D-0000-FFFF-FFFF00000000}"/>
  </bookViews>
  <sheets>
    <sheet name="Broward County" sheetId="1" r:id="rId1"/>
    <sheet name="Municipalit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9" i="2" l="1"/>
  <c r="I47" i="1"/>
  <c r="H16" i="1"/>
  <c r="H45" i="1"/>
  <c r="I41" i="1"/>
  <c r="H41" i="1"/>
  <c r="H43" i="1"/>
  <c r="H42" i="1"/>
  <c r="I42" i="1"/>
  <c r="I43" i="1"/>
  <c r="I16" i="1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I22" i="1"/>
  <c r="I38" i="1"/>
  <c r="I37" i="1"/>
  <c r="I36" i="1"/>
  <c r="I35" i="1"/>
  <c r="I19" i="1"/>
  <c r="I18" i="1"/>
  <c r="K66" i="2"/>
  <c r="I39" i="1"/>
  <c r="D45" i="1"/>
  <c r="K4" i="2"/>
  <c r="K65" i="2"/>
  <c r="K64" i="2"/>
  <c r="K63" i="2"/>
  <c r="K62" i="2"/>
  <c r="I28" i="1"/>
  <c r="K60" i="2"/>
  <c r="K5" i="2"/>
  <c r="I10" i="1"/>
  <c r="F67" i="2"/>
  <c r="I6" i="1"/>
  <c r="I20" i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K17" i="2"/>
  <c r="K21" i="2"/>
  <c r="K54" i="2"/>
  <c r="K53" i="2"/>
  <c r="K58" i="2"/>
  <c r="J58" i="2"/>
  <c r="K57" i="2"/>
  <c r="J57" i="2"/>
  <c r="K3" i="2"/>
  <c r="J3" i="2"/>
  <c r="J67" i="2"/>
  <c r="K34" i="2"/>
  <c r="H7" i="1"/>
  <c r="I14" i="1"/>
  <c r="I13" i="1"/>
  <c r="I12" i="1"/>
  <c r="I7" i="1"/>
  <c r="K38" i="2"/>
  <c r="I32" i="1"/>
  <c r="K37" i="2"/>
  <c r="K47" i="2"/>
  <c r="K46" i="2"/>
  <c r="K44" i="2"/>
  <c r="K39" i="2"/>
  <c r="K36" i="2"/>
  <c r="K32" i="2"/>
  <c r="K18" i="2"/>
  <c r="K10" i="2"/>
  <c r="K16" i="2"/>
  <c r="K9" i="2"/>
  <c r="K7" i="2"/>
  <c r="K67" i="2"/>
  <c r="K11" i="2"/>
  <c r="K13" i="2"/>
  <c r="K15" i="2"/>
  <c r="K20" i="2"/>
  <c r="K22" i="2"/>
  <c r="K23" i="2"/>
  <c r="K24" i="2"/>
  <c r="K25" i="2"/>
  <c r="K26" i="2"/>
  <c r="K28" i="2"/>
  <c r="K29" i="2"/>
  <c r="K40" i="2"/>
  <c r="K41" i="2"/>
  <c r="K42" i="2"/>
  <c r="K43" i="2"/>
  <c r="K49" i="2"/>
  <c r="K50" i="2"/>
  <c r="K6" i="2"/>
  <c r="I4" i="1"/>
  <c r="I11" i="1"/>
  <c r="I15" i="1"/>
  <c r="I17" i="1"/>
  <c r="I21" i="1"/>
  <c r="I23" i="1"/>
  <c r="I24" i="1"/>
  <c r="I26" i="1"/>
  <c r="I33" i="1"/>
  <c r="I4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2" i="1"/>
  <c r="A43" i="1"/>
  <c r="A44" i="1"/>
  <c r="I45" i="1"/>
</calcChain>
</file>

<file path=xl/sharedStrings.xml><?xml version="1.0" encoding="utf-8"?>
<sst xmlns="http://schemas.openxmlformats.org/spreadsheetml/2006/main" count="423" uniqueCount="226">
  <si>
    <t>In Procurement</t>
  </si>
  <si>
    <t>30</t>
  </si>
  <si>
    <t>Community Shuttle Program Procurement</t>
  </si>
  <si>
    <t>25</t>
  </si>
  <si>
    <t>32</t>
  </si>
  <si>
    <t>Awarded</t>
  </si>
  <si>
    <t>35</t>
  </si>
  <si>
    <t>Towing Services for Transit Buses</t>
  </si>
  <si>
    <t>Attainment</t>
  </si>
  <si>
    <t>Commitment</t>
  </si>
  <si>
    <t>Goal</t>
  </si>
  <si>
    <t>No Goal</t>
  </si>
  <si>
    <t>Total</t>
  </si>
  <si>
    <t>Project Name</t>
  </si>
  <si>
    <t>Municipality</t>
  </si>
  <si>
    <t>Davie</t>
  </si>
  <si>
    <t>40</t>
  </si>
  <si>
    <t>Pompano Beach</t>
  </si>
  <si>
    <t>Paratransit Vehicles Procurement - Piggyback off the FDOT TRIPS Contract, TRIPS-17-CA-FTS-C</t>
  </si>
  <si>
    <t>North Lauderdale</t>
  </si>
  <si>
    <t>Countywide Intersection Improvements Prioritization Study</t>
  </si>
  <si>
    <t>Luminator mSET</t>
  </si>
  <si>
    <t>Fort Lauderdale</t>
  </si>
  <si>
    <t>Miramar</t>
  </si>
  <si>
    <t>BC-MIRAM-FY2020-00001 - Milling and resurfacing, drainage apron installation and sidewalk ADA upgrades</t>
  </si>
  <si>
    <t xml:space="preserve">South Ocean Drive Bridge Replacement over the Marion River </t>
  </si>
  <si>
    <t xml:space="preserve">Neighborhood Traffic Calming Program (Kimberly Boulevard and Sidewalk project -ITB# 20-04-398) </t>
  </si>
  <si>
    <t xml:space="preserve">Dixie Highway Streetscape Improvements </t>
  </si>
  <si>
    <t>BC-MIRAM-FY2020-00002 - Milling and resurfacing, sidewalk ADA upgrades, drainage apron and root barrier installation</t>
  </si>
  <si>
    <t>BC-MIRAM-FY2020-00003 - Milling and resurfacing, sidewalk ADA upgrades, drainage apron and root barrier installation</t>
  </si>
  <si>
    <t xml:space="preserve">BCT- Transit Bus Stop Maintenance and Cleaning </t>
  </si>
  <si>
    <t>Broward Boulevard and NE/SE 15 Avenue Intersection Improvements</t>
  </si>
  <si>
    <t xml:space="preserve">Bus Shelter Improvement (MIRA 020) </t>
  </si>
  <si>
    <t>Design Services for Adaptive Traffic Control Systems</t>
  </si>
  <si>
    <t>Hollywood</t>
  </si>
  <si>
    <t>HOLL-035 Hollywood Blvd.</t>
  </si>
  <si>
    <t>HOLL-064  Industrial Park and Corridor Improvements</t>
  </si>
  <si>
    <t>New Transit Shelter and Amenities Contract</t>
  </si>
  <si>
    <t>Nova Drive Phase II Roadway Improvement Project</t>
  </si>
  <si>
    <t>Tamarac</t>
  </si>
  <si>
    <t>NW 70th AVE Traffic Calming (TAMA-003)</t>
  </si>
  <si>
    <t>Pembroke Road Bike Lane from Island Drive to SR-7 (MIRA 021)</t>
  </si>
  <si>
    <t>Pembroke Road Buffered Bike Lane from Palm Ave. to Douglas Road (MIRA 025)</t>
  </si>
  <si>
    <t>Pembroke Road Expansion &amp; Miramar Parkway Extension (MIRA 001, 002, 003, and 004)</t>
  </si>
  <si>
    <t>Dania Beach</t>
  </si>
  <si>
    <t>SE Drainage Project</t>
  </si>
  <si>
    <t>Apollo Retrofit</t>
  </si>
  <si>
    <t>Communication and Marketing Services</t>
  </si>
  <si>
    <t>Consulting Services for Lighting and Sidewalk Improvements</t>
  </si>
  <si>
    <t>Consulting Services for Pompano Park Place from Powerline Road to South Cypress Road</t>
  </si>
  <si>
    <t>Design Services for Hallandale Beach Boulevard and US-1 Adaptive Traffic Control Systems</t>
  </si>
  <si>
    <t>General Planning Consultant Services for the Transportation Department</t>
  </si>
  <si>
    <t xml:space="preserve">Public Transportation Services </t>
  </si>
  <si>
    <t>Purchase of 147 35-Foot (27) and 40-Foot (120), Gillig, Low-Floor, Transit Buses</t>
  </si>
  <si>
    <t>Milling and Resurfacing at Tamarac Mainland Section 1-5</t>
  </si>
  <si>
    <t>P-32-20 Planning and Design Services for Riverside Drive Streetscape Improvements</t>
  </si>
  <si>
    <t>Transit Systemwide Study, Planning, and Preliminary Design</t>
  </si>
  <si>
    <t>Consultant Services for Transit Surveys, Infrastructure and Shelter Designs  (Prime : CTS)</t>
  </si>
  <si>
    <t>Consultant Services for Transit Surveys, Infrastructure and Shelter Designs  (Prime : Premiere)</t>
  </si>
  <si>
    <t>Consultant Services for Transit Surveys, Infrastructure and Shelter Designs  (Prime : Saltz)</t>
  </si>
  <si>
    <t>Consulting Services for Pine Island Road from Griffin Road to Nova Drive</t>
  </si>
  <si>
    <t>Deerfield Beach</t>
  </si>
  <si>
    <t>Pedestrian Level Lighting Improvements ITB #20-46-PC</t>
  </si>
  <si>
    <t xml:space="preserve">Kendall Lakes Stormwater Improvements </t>
  </si>
  <si>
    <t>Plantation</t>
  </si>
  <si>
    <t>Citywide Roadway Resurfacing Project Phase 1</t>
  </si>
  <si>
    <t xml:space="preserve">Widening for Bike Lane, Reconstruction of a Roundabout intersection and New Lighting at W. Hillsboro Boulevard </t>
  </si>
  <si>
    <t>North 58th Avenue BC-HLYWD-FY2020-0002</t>
  </si>
  <si>
    <t>Multiple Streets BC-HLYWD-FY2020-00001</t>
  </si>
  <si>
    <t>Las Olas Finger Isles Asphalt Repair Project</t>
  </si>
  <si>
    <t>Southwest Ranches</t>
  </si>
  <si>
    <t>SWA-032: SW 182nd and SW 50th Street Drainage</t>
  </si>
  <si>
    <t>Hallandale Beach</t>
  </si>
  <si>
    <t>BC-HBEACH-FY2020-00001 Replacing Damaged Sidewalks</t>
  </si>
  <si>
    <t>BC-HBEACH-FY2020-HALL-019 N.W./S.W. 8th AVE. Complete Street Project</t>
  </si>
  <si>
    <t>Eligible Project Amount</t>
  </si>
  <si>
    <t>Projected CBE Amount</t>
  </si>
  <si>
    <t>Eligible Projects with CBE Goals</t>
  </si>
  <si>
    <t>Continuing Construction Engineering and Inspection (CEI) and Design Services for Roadway and Traffic Projects</t>
  </si>
  <si>
    <t>Oakland Park</t>
  </si>
  <si>
    <t>SR 816 (Oakland Park Boulevard) Phase II - Median Landscape</t>
  </si>
  <si>
    <t>CSX and FEC Crossing Study</t>
  </si>
  <si>
    <t>City-Wide Mast Arm Conversion</t>
  </si>
  <si>
    <t>TSDOR SW 196th Ave to SW 202nd Ave</t>
  </si>
  <si>
    <t>TSDOR SW 128th Avenue to Holatee Trail</t>
  </si>
  <si>
    <t>West Park</t>
  </si>
  <si>
    <t>Milling, Paving, and Resurfacing of Public Roads</t>
  </si>
  <si>
    <t>Phased Interior Improvements for Mobility Advancement Plan/Surtax Oversight Board at GC West</t>
  </si>
  <si>
    <t>Average CBE Goal (%) (For Eligible Projects)</t>
  </si>
  <si>
    <t>North Andrews Gardens Drainage Improvements</t>
  </si>
  <si>
    <t>Construction Inspection Services for Surtax Funded Countywide Transit Bus Stop Infrastructure Program</t>
  </si>
  <si>
    <t>Community Shuttle Program</t>
  </si>
  <si>
    <r>
      <rPr>
        <vertAlign val="superscript"/>
        <sz val="12"/>
        <color indexed="8"/>
        <rFont val="Calibri"/>
        <family val="2"/>
      </rPr>
      <t>1</t>
    </r>
    <r>
      <rPr>
        <sz val="12"/>
        <color indexed="8"/>
        <rFont val="Calibri"/>
        <family val="2"/>
      </rPr>
      <t xml:space="preserve"> Note: The project status is </t>
    </r>
    <r>
      <rPr>
        <i/>
        <sz val="12"/>
        <color indexed="8"/>
        <rFont val="Calibri"/>
        <family val="2"/>
      </rPr>
      <t>in procurement</t>
    </r>
    <r>
      <rPr>
        <sz val="12"/>
        <color indexed="8"/>
        <rFont val="Calibri"/>
        <family val="2"/>
      </rPr>
      <t xml:space="preserve"> from the time of goal review until award</t>
    </r>
  </si>
  <si>
    <r>
      <t>Project Status</t>
    </r>
    <r>
      <rPr>
        <b/>
        <vertAlign val="superscript"/>
        <sz val="12"/>
        <color indexed="8"/>
        <rFont val="Calibri"/>
        <family val="2"/>
      </rPr>
      <t>1</t>
    </r>
  </si>
  <si>
    <r>
      <t>Award/Estimate Amount</t>
    </r>
    <r>
      <rPr>
        <b/>
        <vertAlign val="superscript"/>
        <sz val="12"/>
        <color indexed="8"/>
        <rFont val="Calibri"/>
        <family val="2"/>
      </rPr>
      <t>2</t>
    </r>
  </si>
  <si>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Notes: The amount is an estimate for projects in procurement. The amount is the awarded amount for awarded projects</t>
    </r>
  </si>
  <si>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 xml:space="preserve"> Mixed funding- project funded by Surtax and other county funds</t>
    </r>
  </si>
  <si>
    <r>
      <rPr>
        <vertAlign val="superscript"/>
        <sz val="12"/>
        <color indexed="8"/>
        <rFont val="Calibri"/>
        <family val="2"/>
      </rPr>
      <t>1</t>
    </r>
    <r>
      <rPr>
        <sz val="12"/>
        <color indexed="8"/>
        <rFont val="Calibri"/>
        <family val="2"/>
      </rPr>
      <t xml:space="preserve">Note: The project status is </t>
    </r>
    <r>
      <rPr>
        <i/>
        <sz val="12"/>
        <color indexed="8"/>
        <rFont val="Calibri"/>
        <family val="2"/>
      </rPr>
      <t>in procurement</t>
    </r>
    <r>
      <rPr>
        <sz val="12"/>
        <color indexed="8"/>
        <rFont val="Calibri"/>
        <family val="2"/>
      </rPr>
      <t xml:space="preserve"> from the time of goal review until award</t>
    </r>
  </si>
  <si>
    <t>Project ID</t>
  </si>
  <si>
    <t>DANI-017</t>
  </si>
  <si>
    <t>DAVI-001</t>
  </si>
  <si>
    <t>DAVI-003</t>
  </si>
  <si>
    <t>DAVI-014</t>
  </si>
  <si>
    <t>DEER-003</t>
  </si>
  <si>
    <t>BC-FTLAUD-FY2020-00002</t>
  </si>
  <si>
    <t>BC-FTLAUD-FY2020-00003</t>
  </si>
  <si>
    <t>BC-HBEACH-FY2020-00001</t>
  </si>
  <si>
    <t>HALL-019</t>
  </si>
  <si>
    <t>HOLL-035</t>
  </si>
  <si>
    <t>BC-HLYWD-FY2020-0002</t>
  </si>
  <si>
    <t>BC-HLYWD-FY2020-00001</t>
  </si>
  <si>
    <t>HOLL-064</t>
  </si>
  <si>
    <t>BC-MIRAM-FY2020-00001</t>
  </si>
  <si>
    <t>BC-MIRAM-FY2020-00002</t>
  </si>
  <si>
    <t>MIRA-025</t>
  </si>
  <si>
    <t>MIRA-001 (bundles MIRA_001; 
MIRA-002; MIRA-003; and MIRA-004)</t>
  </si>
  <si>
    <t>BC-MIRAM-FY2020-00003</t>
  </si>
  <si>
    <t>MIRA-021</t>
  </si>
  <si>
    <t>MIRA-020</t>
  </si>
  <si>
    <t>NLAU-007.1</t>
  </si>
  <si>
    <t>OAKL-007</t>
  </si>
  <si>
    <t>OAKL-023</t>
  </si>
  <si>
    <t>BC-OAKLAND-FY2020-00001</t>
  </si>
  <si>
    <t>BC-OAKLAND-FY2020-00002</t>
  </si>
  <si>
    <t>OAKL-099</t>
  </si>
  <si>
    <t>BC-PLANT-FY2020-00002</t>
  </si>
  <si>
    <t>POMP-002</t>
  </si>
  <si>
    <t>POMP_006</t>
  </si>
  <si>
    <t>POMP-013</t>
  </si>
  <si>
    <t>POMP-004</t>
  </si>
  <si>
    <t>SWA-032</t>
  </si>
  <si>
    <t>BC-SWRANCHES-FY2020-00003</t>
  </si>
  <si>
    <t>BC-SWRANCHES-FY2020-00002</t>
  </si>
  <si>
    <t>TAMA-003</t>
  </si>
  <si>
    <t>BC-TAM-FY2020-00001</t>
  </si>
  <si>
    <t>WPRK-002</t>
  </si>
  <si>
    <t>NLAU-007.2 Traffic Calming TamOShanter Blvd and SW 81 Street</t>
  </si>
  <si>
    <t>NLAU-007.2</t>
  </si>
  <si>
    <t>Weston</t>
  </si>
  <si>
    <t xml:space="preserve">West 307 - Citywide Wayfinding Signage Improvements </t>
  </si>
  <si>
    <t>West 307</t>
  </si>
  <si>
    <t>West 224 - Intersection Improvements at Royal Palm Blvd. &amp; Weston Rd.</t>
  </si>
  <si>
    <t>West 224</t>
  </si>
  <si>
    <t>West 308 - Lakeview Sidewalk Improvement for Safe School Route</t>
  </si>
  <si>
    <t>West 308</t>
  </si>
  <si>
    <t>Coconut Creek</t>
  </si>
  <si>
    <t>COCO-024 ADA Accessible Bus Pads</t>
  </si>
  <si>
    <t>COCO-024</t>
  </si>
  <si>
    <t>WPRK-002 State Road 7 Pedestrian Lights</t>
  </si>
  <si>
    <t>WPRK-008 SW 21st Street Complete Street Improvement</t>
  </si>
  <si>
    <t>WPRK-008</t>
  </si>
  <si>
    <t>WPRK-003 SW 48 Avenue Complete Street</t>
  </si>
  <si>
    <t>WPRK-003</t>
  </si>
  <si>
    <t>WPRK-004 SW 25th Street Complete Street Improvement</t>
  </si>
  <si>
    <t>WPRK-004</t>
  </si>
  <si>
    <t>Liberty Street</t>
  </si>
  <si>
    <t>BC-HLYWD-FY2020-00003</t>
  </si>
  <si>
    <t>Wilton Manors</t>
  </si>
  <si>
    <t>Bus Shelters Planning Project Wilt-009</t>
  </si>
  <si>
    <t>NE 26th Street Design  WILT-003</t>
  </si>
  <si>
    <t>WILT-003</t>
  </si>
  <si>
    <t>WILT-009</t>
  </si>
  <si>
    <t>Surtax - New Sidewalks Design</t>
  </si>
  <si>
    <t>FORT-104</t>
  </si>
  <si>
    <t>Comprehensive Street Improvement - Phase II</t>
  </si>
  <si>
    <t>BC-CCREEK-FY2020-000001</t>
  </si>
  <si>
    <t>Broward County Multi-Use Mobility Greenway System Master Plan</t>
  </si>
  <si>
    <t>Miscellaneous Traffic and Roadway Construction</t>
  </si>
  <si>
    <t>Paratransit vehicles procurement-Piggyback off the FDOT TRIPS Contract, TRIPS-17-CA-FTS-C (submitted March 2021)</t>
  </si>
  <si>
    <t>Construction Engineering and Inspection (CEI) services for Sheridan St from SW 148 Ave to East of Flamingo Rd.</t>
  </si>
  <si>
    <t>Wilton Drive Landscaping and Irrigation Project Wilt-006</t>
  </si>
  <si>
    <t>WILT-006</t>
  </si>
  <si>
    <t>Wilton Manors Wayfinding Program WILT-013</t>
  </si>
  <si>
    <t>WILT-013</t>
  </si>
  <si>
    <t>Coral Springs</t>
  </si>
  <si>
    <t>Fire Station 71 and 80 Emergency Traffic Signals</t>
  </si>
  <si>
    <t>CORA 115.1</t>
  </si>
  <si>
    <t>NE 15th Avenue and NE 24th Street Improvements WILT-012</t>
  </si>
  <si>
    <t>WILT-012</t>
  </si>
  <si>
    <t>Resurfacing Zone 1  BC-WMANORS-FY2020-00001</t>
  </si>
  <si>
    <t>Resurfacing Zone 2  BC-WMANORS-FY2020-00002</t>
  </si>
  <si>
    <t>Resurfacing Zone 4  BC-WMANORS-FY2020-00003</t>
  </si>
  <si>
    <t>BC-WMANORS-FY2020-00001</t>
  </si>
  <si>
    <t>BC-WMANORS-FY2020-00003</t>
  </si>
  <si>
    <t>BC-WMANORS-FY2020-00002</t>
  </si>
  <si>
    <t>RFP for Comprehensive A/E Services for the Rehabilitation &amp; Redevelopment of the West Copans</t>
  </si>
  <si>
    <t>**NLAU-008</t>
  </si>
  <si>
    <t xml:space="preserve">P-19-21 Bay Drive Stormwater Improvements </t>
  </si>
  <si>
    <t>NLAU-008 Traffic Calming/Com. Street - Boulevard of Champions</t>
  </si>
  <si>
    <r>
      <t>Roadway, Drainage, Traffic Miscellaneous Construction</t>
    </r>
    <r>
      <rPr>
        <vertAlign val="super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 xml:space="preserve"> (Public Works)</t>
    </r>
  </si>
  <si>
    <r>
      <t>Roadway, Drainage, Traffic Miscellaneous Construction</t>
    </r>
    <r>
      <rPr>
        <vertAlign val="super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 xml:space="preserve"> (Parks)</t>
    </r>
  </si>
  <si>
    <r>
      <t>Roadway, Drainage, Traffic Miscellaneous Construction</t>
    </r>
    <r>
      <rPr>
        <vertAlign val="super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 xml:space="preserve"> (Facilities)</t>
    </r>
  </si>
  <si>
    <r>
      <t>Roadway, Drainage, Traffic Miscellaneous Construction</t>
    </r>
    <r>
      <rPr>
        <vertAlign val="super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 xml:space="preserve"> (Port)</t>
    </r>
  </si>
  <si>
    <t>Continuing Engineering Services for Traffic, Roadway, and Civil Engineering Projects (CGA)</t>
  </si>
  <si>
    <t>Continuing Engineering Services for Traffic, Roadway, and Civil Engineering Projects (Metric)</t>
  </si>
  <si>
    <t>Multimodal Transportation Connectivity Master Plan</t>
  </si>
  <si>
    <t>TAMA- 001</t>
  </si>
  <si>
    <t>In Review</t>
  </si>
  <si>
    <t xml:space="preserve">Design Build for Sheridan Street from SW 148 Avenue to East of Flamingo Road </t>
  </si>
  <si>
    <t xml:space="preserve">Development of MAP Broward Website </t>
  </si>
  <si>
    <t>DEER-007</t>
  </si>
  <si>
    <t xml:space="preserve">College Avenue Roadway Improvements Phase II </t>
  </si>
  <si>
    <t>Davie Road Phase III Roadway Improvements</t>
  </si>
  <si>
    <t>Davie Road Phase III Roadway Improvements (CEI)</t>
  </si>
  <si>
    <r>
      <t>FAU Research Blvd. (SW 11th Way) Improvements Project</t>
    </r>
    <r>
      <rPr>
        <vertAlign val="superscript"/>
        <sz val="12"/>
        <rFont val="Calibri"/>
        <family val="2"/>
      </rPr>
      <t>3</t>
    </r>
  </si>
  <si>
    <t>DEER-005  and DEER-006</t>
  </si>
  <si>
    <r>
      <t>Pioneer Grove Infrastructure Improvements-Pedestrian Lighting and Complete Streets Project</t>
    </r>
    <r>
      <rPr>
        <vertAlign val="superscript"/>
        <sz val="12"/>
        <rFont val="Calibri"/>
        <family val="2"/>
      </rPr>
      <t>4</t>
    </r>
  </si>
  <si>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 xml:space="preserve"> Mixed funding- project funded by Surtax and Federal funding; amount shown is approved Surtax amount; total project amount is $5,877,928.00 per Municipality</t>
    </r>
  </si>
  <si>
    <r>
      <rPr>
        <vertAlign val="superscript"/>
        <sz val="12"/>
        <rFont val="Calibri"/>
        <family val="2"/>
      </rPr>
      <t>4</t>
    </r>
    <r>
      <rPr>
        <sz val="12"/>
        <rFont val="Calibri"/>
        <family val="2"/>
      </rPr>
      <t xml:space="preserve"> Mixed funding- project funded by Surtax and Federal funding; amount shown is approved Surtax amount; total project amount is $325,118.00 per Municipality</t>
    </r>
  </si>
  <si>
    <t>F.S 15 Emergency Vehicle Signal  (TAMA-014)</t>
  </si>
  <si>
    <t>TAMA-014</t>
  </si>
  <si>
    <t>College Avenue Phase II Roadway Improvements (CEI)*</t>
  </si>
  <si>
    <t>* Goal revised based on OESBD review of revised Request for Goal Assignment Form submitted by Municipality</t>
  </si>
  <si>
    <t>OESBD - Municipality Surtax-funded Project Review (5/7/21)</t>
  </si>
  <si>
    <t>OESBD - Broward County Surtax-funded Project Review (5/7/21)</t>
  </si>
  <si>
    <t>Transit Shelter / ADA Infrastructure Improvements (C &amp; I)</t>
  </si>
  <si>
    <t>Transit Shelter / ADA Infrastructure Improvements (Interstate)</t>
  </si>
  <si>
    <r>
      <t xml:space="preserve">Notes: </t>
    </r>
    <r>
      <rPr>
        <sz val="12"/>
        <color indexed="8"/>
        <rFont val="Calibri"/>
        <family val="2"/>
      </rPr>
      <t xml:space="preserve">Projects assigned no CBE goal are deemed ineligible and are not included in the average CBE goal calculation; </t>
    </r>
    <r>
      <rPr>
        <sz val="12"/>
        <rFont val="Calibri"/>
        <family val="2"/>
      </rPr>
      <t xml:space="preserve">No CBE Goal is assigned to projects below the $250,000 threshold, </t>
    </r>
  </si>
  <si>
    <t>projects funded in part with federal dollars and projects with insufficient CBE availability; Projects with CBE goals lower than 30% are due to CBE availability at the time of goal review</t>
  </si>
  <si>
    <r>
      <t xml:space="preserve">Notes: </t>
    </r>
    <r>
      <rPr>
        <sz val="12"/>
        <color indexed="8"/>
        <rFont val="Calibri"/>
        <family val="2"/>
      </rPr>
      <t>Projects assigned no CBE goal are deemed ineligible and are not included in the average CBE goal calculation; No CBE Goal is assigned to projects below the $250,000 threshold and</t>
    </r>
  </si>
  <si>
    <t xml:space="preserve">projects with insufficient </t>
  </si>
  <si>
    <t xml:space="preserve">CBE availability; Projects </t>
  </si>
  <si>
    <t xml:space="preserve">with CBE goals lower than </t>
  </si>
  <si>
    <t xml:space="preserve">30% are due to CBE </t>
  </si>
  <si>
    <t xml:space="preserve">availability at the time of </t>
  </si>
  <si>
    <t>goal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</si>
</sst>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0.0"/>
  </numFmts>
  <fonts count="18" x14ac:knownFonts="1">
    <font>
      <sz val="10"/>
      <color indexed="8"/>
      <name val="Arial"/>
    </font>
    <font>
      <sz val="11"/>
      <color indexed="22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sz val="10"/>
      <color indexed="8"/>
      <name val="Arial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vertAlign val="superscript"/>
      <sz val="12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sz val="8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10" fillId="0" borderId="0" xfId="0" applyFont="1"/>
    <xf numFmtId="0" fontId="10" fillId="2" borderId="0" xfId="0" applyFont="1" applyFill="1"/>
    <xf numFmtId="0" fontId="11" fillId="3" borderId="1" xfId="0" applyFont="1" applyFill="1" applyBorder="1"/>
    <xf numFmtId="0" fontId="12" fillId="3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center"/>
    </xf>
    <xf numFmtId="9" fontId="11" fillId="4" borderId="1" xfId="0" applyNumberFormat="1" applyFont="1" applyFill="1" applyBorder="1"/>
    <xf numFmtId="0" fontId="12" fillId="2" borderId="1" xfId="0" applyFon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wrapText="1"/>
    </xf>
    <xf numFmtId="0" fontId="11" fillId="4" borderId="0" xfId="0" applyFont="1" applyFill="1"/>
    <xf numFmtId="0" fontId="12" fillId="3" borderId="1" xfId="0" applyFont="1" applyFill="1" applyBorder="1"/>
    <xf numFmtId="0" fontId="13" fillId="2" borderId="1" xfId="0" applyFont="1" applyFill="1" applyBorder="1" applyAlignment="1">
      <alignment horizontal="left"/>
    </xf>
    <xf numFmtId="0" fontId="14" fillId="2" borderId="1" xfId="0" applyFont="1" applyFill="1" applyBorder="1"/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/>
    </xf>
    <xf numFmtId="0" fontId="15" fillId="0" borderId="0" xfId="0" applyFont="1"/>
    <xf numFmtId="0" fontId="4" fillId="0" borderId="0" xfId="0" applyFont="1"/>
    <xf numFmtId="165" fontId="4" fillId="0" borderId="0" xfId="0" applyNumberFormat="1" applyFont="1"/>
    <xf numFmtId="165" fontId="15" fillId="0" borderId="0" xfId="0" applyNumberFormat="1" applyFont="1"/>
    <xf numFmtId="8" fontId="14" fillId="2" borderId="0" xfId="0" applyNumberFormat="1" applyFont="1" applyFill="1" applyAlignment="1">
      <alignment wrapText="1"/>
    </xf>
    <xf numFmtId="0" fontId="14" fillId="2" borderId="0" xfId="0" applyFont="1" applyFill="1" applyAlignment="1">
      <alignment wrapText="1"/>
    </xf>
    <xf numFmtId="0" fontId="14" fillId="2" borderId="0" xfId="0" applyFont="1" applyFill="1"/>
    <xf numFmtId="0" fontId="12" fillId="5" borderId="1" xfId="0" applyFont="1" applyFill="1" applyBorder="1" applyAlignment="1">
      <alignment horizontal="center"/>
    </xf>
    <xf numFmtId="44" fontId="13" fillId="2" borderId="0" xfId="1" applyFont="1" applyFill="1" applyAlignment="1">
      <alignment horizontal="right"/>
    </xf>
    <xf numFmtId="44" fontId="11" fillId="2" borderId="1" xfId="1" applyFont="1" applyFill="1" applyBorder="1" applyAlignment="1">
      <alignment horizontal="right"/>
    </xf>
    <xf numFmtId="44" fontId="11" fillId="2" borderId="1" xfId="1" applyFont="1" applyFill="1" applyBorder="1"/>
    <xf numFmtId="44" fontId="11" fillId="4" borderId="1" xfId="1" applyFont="1" applyFill="1" applyBorder="1" applyAlignment="1">
      <alignment horizontal="right"/>
    </xf>
    <xf numFmtId="44" fontId="12" fillId="2" borderId="1" xfId="1" applyFont="1" applyFill="1" applyBorder="1"/>
    <xf numFmtId="44" fontId="11" fillId="6" borderId="1" xfId="1" applyFont="1" applyFill="1" applyBorder="1"/>
    <xf numFmtId="44" fontId="11" fillId="6" borderId="1" xfId="1" applyFont="1" applyFill="1" applyBorder="1" applyAlignment="1"/>
    <xf numFmtId="44" fontId="11" fillId="6" borderId="1" xfId="0" applyNumberFormat="1" applyFont="1" applyFill="1" applyBorder="1"/>
    <xf numFmtId="44" fontId="13" fillId="2" borderId="1" xfId="1" applyFont="1" applyFill="1" applyBorder="1" applyAlignment="1">
      <alignment horizontal="right"/>
    </xf>
    <xf numFmtId="44" fontId="16" fillId="2" borderId="1" xfId="1" applyFont="1" applyFill="1" applyBorder="1"/>
    <xf numFmtId="44" fontId="11" fillId="6" borderId="1" xfId="1" applyFont="1" applyFill="1" applyBorder="1" applyAlignment="1">
      <alignment horizontal="right"/>
    </xf>
    <xf numFmtId="44" fontId="13" fillId="6" borderId="1" xfId="1" applyFont="1" applyFill="1" applyBorder="1" applyAlignment="1">
      <alignment horizontal="right"/>
    </xf>
    <xf numFmtId="44" fontId="16" fillId="6" borderId="1" xfId="1" applyFont="1" applyFill="1" applyBorder="1"/>
    <xf numFmtId="44" fontId="12" fillId="6" borderId="1" xfId="0" applyNumberFormat="1" applyFont="1" applyFill="1" applyBorder="1"/>
    <xf numFmtId="44" fontId="12" fillId="6" borderId="1" xfId="1" applyFont="1" applyFill="1" applyBorder="1"/>
    <xf numFmtId="0" fontId="15" fillId="0" borderId="0" xfId="0" applyFont="1" applyFill="1" applyBorder="1" applyAlignment="1">
      <alignment wrapText="1"/>
    </xf>
    <xf numFmtId="0" fontId="15" fillId="0" borderId="0" xfId="0" applyFont="1" applyBorder="1" applyAlignment="1">
      <alignment wrapText="1"/>
    </xf>
    <xf numFmtId="0" fontId="16" fillId="7" borderId="1" xfId="0" applyFont="1" applyFill="1" applyBorder="1" applyAlignment="1">
      <alignment wrapText="1"/>
    </xf>
    <xf numFmtId="1" fontId="16" fillId="7" borderId="1" xfId="0" applyNumberFormat="1" applyFont="1" applyFill="1" applyBorder="1"/>
    <xf numFmtId="0" fontId="11" fillId="2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8" fontId="13" fillId="2" borderId="1" xfId="1" applyNumberFormat="1" applyFont="1" applyFill="1" applyBorder="1" applyAlignment="1">
      <alignment horizontal="right"/>
    </xf>
    <xf numFmtId="8" fontId="13" fillId="2" borderId="1" xfId="0" applyNumberFormat="1" applyFont="1" applyFill="1" applyBorder="1" applyAlignment="1">
      <alignment horizontal="left" wrapText="1"/>
    </xf>
    <xf numFmtId="44" fontId="11" fillId="2" borderId="1" xfId="1" applyFont="1" applyFill="1" applyBorder="1" applyAlignment="1">
      <alignment horizontal="center"/>
    </xf>
    <xf numFmtId="44" fontId="11" fillId="6" borderId="1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wrapText="1"/>
    </xf>
    <xf numFmtId="9" fontId="11" fillId="2" borderId="1" xfId="0" applyNumberFormat="1" applyFont="1" applyFill="1" applyBorder="1"/>
    <xf numFmtId="8" fontId="11" fillId="2" borderId="1" xfId="1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164" fontId="11" fillId="4" borderId="1" xfId="0" applyNumberFormat="1" applyFont="1" applyFill="1" applyBorder="1"/>
    <xf numFmtId="8" fontId="11" fillId="4" borderId="1" xfId="1" applyNumberFormat="1" applyFont="1" applyFill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wrapText="1"/>
    </xf>
    <xf numFmtId="0" fontId="11" fillId="4" borderId="1" xfId="0" applyFont="1" applyFill="1" applyBorder="1"/>
    <xf numFmtId="44" fontId="11" fillId="4" borderId="1" xfId="1" applyFont="1" applyFill="1" applyBorder="1"/>
    <xf numFmtId="0" fontId="16" fillId="2" borderId="1" xfId="0" applyFont="1" applyFill="1" applyBorder="1" applyAlignment="1">
      <alignment horizontal="right"/>
    </xf>
    <xf numFmtId="0" fontId="12" fillId="8" borderId="1" xfId="0" applyFont="1" applyFill="1" applyBorder="1" applyAlignment="1"/>
    <xf numFmtId="0" fontId="12" fillId="9" borderId="1" xfId="0" applyFont="1" applyFill="1" applyBorder="1" applyAlignment="1"/>
    <xf numFmtId="0" fontId="12" fillId="0" borderId="1" xfId="0" applyFont="1" applyBorder="1" applyAlignment="1">
      <alignment wrapText="1"/>
    </xf>
    <xf numFmtId="0" fontId="16" fillId="2" borderId="1" xfId="0" applyFont="1" applyFill="1" applyBorder="1" applyAlignment="1"/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vertical="top" wrapText="1"/>
    </xf>
    <xf numFmtId="0" fontId="12" fillId="7" borderId="2" xfId="0" applyFont="1" applyFill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1" fillId="0" borderId="4" xfId="0" applyFont="1" applyBorder="1"/>
    <xf numFmtId="0" fontId="11" fillId="0" borderId="5" xfId="0" applyFont="1" applyBorder="1"/>
    <xf numFmtId="1" fontId="17" fillId="7" borderId="3" xfId="0" applyNumberFormat="1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topLeftCell="C1" zoomScale="75" zoomScaleNormal="75" zoomScaleSheetLayoutView="176" workbookViewId="0">
      <selection activeCell="J55" sqref="J55"/>
    </sheetView>
  </sheetViews>
  <sheetFormatPr defaultColWidth="9.1796875" defaultRowHeight="12.5" outlineLevelRow="1" x14ac:dyDescent="0.25"/>
  <cols>
    <col min="1" max="1" width="9.1796875" style="1"/>
    <col min="2" max="2" width="98.7265625" style="1" customWidth="1"/>
    <col min="3" max="3" width="19.81640625" style="1" customWidth="1"/>
    <col min="4" max="4" width="28.26953125" style="1" bestFit="1" customWidth="1"/>
    <col min="5" max="5" width="11.54296875" style="1" customWidth="1"/>
    <col min="6" max="6" width="19.26953125" style="1" customWidth="1"/>
    <col min="7" max="7" width="22.81640625" style="1" customWidth="1"/>
    <col min="8" max="8" width="24.54296875" style="1" customWidth="1"/>
    <col min="9" max="9" width="29.81640625" style="1" customWidth="1"/>
    <col min="10" max="16384" width="9.1796875" style="1"/>
  </cols>
  <sheetData>
    <row r="1" spans="1:9" ht="15.5" x14ac:dyDescent="0.35">
      <c r="A1" s="69" t="s">
        <v>214</v>
      </c>
      <c r="B1" s="69"/>
      <c r="C1" s="69"/>
      <c r="D1" s="69"/>
      <c r="E1" s="69"/>
      <c r="F1" s="69"/>
      <c r="G1" s="69"/>
      <c r="H1" s="70" t="s">
        <v>77</v>
      </c>
      <c r="I1" s="70"/>
    </row>
    <row r="2" spans="1:9" ht="22.5" customHeight="1" x14ac:dyDescent="0.35">
      <c r="A2" s="3"/>
      <c r="B2" s="4" t="s">
        <v>13</v>
      </c>
      <c r="C2" s="4" t="s">
        <v>93</v>
      </c>
      <c r="D2" s="4" t="s">
        <v>94</v>
      </c>
      <c r="E2" s="4" t="s">
        <v>10</v>
      </c>
      <c r="F2" s="4" t="s">
        <v>9</v>
      </c>
      <c r="G2" s="4" t="s">
        <v>8</v>
      </c>
      <c r="H2" s="31" t="s">
        <v>75</v>
      </c>
      <c r="I2" s="31" t="s">
        <v>76</v>
      </c>
    </row>
    <row r="3" spans="1:9" s="2" customFormat="1" ht="12.75" customHeight="1" x14ac:dyDescent="0.35">
      <c r="A3" s="5">
        <v>1</v>
      </c>
      <c r="B3" s="6" t="s">
        <v>46</v>
      </c>
      <c r="C3" s="7" t="s">
        <v>0</v>
      </c>
      <c r="D3" s="32">
        <v>4060211.05</v>
      </c>
      <c r="E3" s="7" t="s">
        <v>11</v>
      </c>
      <c r="F3" s="8"/>
      <c r="G3" s="8"/>
      <c r="H3" s="37">
        <v>0</v>
      </c>
      <c r="I3" s="37">
        <v>0</v>
      </c>
    </row>
    <row r="4" spans="1:9" ht="16.5" customHeight="1" x14ac:dyDescent="0.35">
      <c r="A4" s="5">
        <v>2</v>
      </c>
      <c r="B4" s="9" t="s">
        <v>30</v>
      </c>
      <c r="C4" s="7" t="s">
        <v>0</v>
      </c>
      <c r="D4" s="33">
        <v>405000</v>
      </c>
      <c r="E4" s="7">
        <v>100</v>
      </c>
      <c r="F4" s="5"/>
      <c r="G4" s="5"/>
      <c r="H4" s="37">
        <v>405000</v>
      </c>
      <c r="I4" s="38">
        <f>(E4*D4)/100</f>
        <v>405000</v>
      </c>
    </row>
    <row r="5" spans="1:9" ht="16.5" customHeight="1" x14ac:dyDescent="0.35">
      <c r="A5" s="5">
        <f t="shared" ref="A5:A44" si="0">A4+1</f>
        <v>3</v>
      </c>
      <c r="B5" s="9" t="s">
        <v>31</v>
      </c>
      <c r="C5" s="7" t="s">
        <v>0</v>
      </c>
      <c r="D5" s="33">
        <v>455000</v>
      </c>
      <c r="E5" s="7" t="s">
        <v>11</v>
      </c>
      <c r="F5" s="5"/>
      <c r="G5" s="5"/>
      <c r="H5" s="37">
        <v>0</v>
      </c>
      <c r="I5" s="37">
        <v>0</v>
      </c>
    </row>
    <row r="6" spans="1:9" ht="16.5" customHeight="1" x14ac:dyDescent="0.35">
      <c r="A6" s="5">
        <f t="shared" si="0"/>
        <v>4</v>
      </c>
      <c r="B6" s="9" t="s">
        <v>166</v>
      </c>
      <c r="C6" s="7" t="s">
        <v>0</v>
      </c>
      <c r="D6" s="33">
        <v>480520</v>
      </c>
      <c r="E6" s="7">
        <v>30</v>
      </c>
      <c r="F6" s="5"/>
      <c r="G6" s="5"/>
      <c r="H6" s="37">
        <v>480520</v>
      </c>
      <c r="I6" s="37">
        <f>(D6*E6)/100</f>
        <v>144156</v>
      </c>
    </row>
    <row r="7" spans="1:9" ht="16.5" customHeight="1" x14ac:dyDescent="0.35">
      <c r="A7" s="5">
        <f t="shared" si="0"/>
        <v>5</v>
      </c>
      <c r="B7" s="10" t="s">
        <v>47</v>
      </c>
      <c r="C7" s="11" t="s">
        <v>5</v>
      </c>
      <c r="D7" s="35">
        <v>787500</v>
      </c>
      <c r="E7" s="11" t="s">
        <v>1</v>
      </c>
      <c r="F7" s="11">
        <v>75</v>
      </c>
      <c r="G7" s="12">
        <v>1</v>
      </c>
      <c r="H7" s="37">
        <f>D7</f>
        <v>787500</v>
      </c>
      <c r="I7" s="37">
        <f>(F7*D7)/100</f>
        <v>590625</v>
      </c>
    </row>
    <row r="8" spans="1:9" ht="16.5" customHeight="1" x14ac:dyDescent="0.35">
      <c r="A8" s="5">
        <f t="shared" si="0"/>
        <v>6</v>
      </c>
      <c r="B8" s="9" t="s">
        <v>91</v>
      </c>
      <c r="C8" s="7" t="s">
        <v>0</v>
      </c>
      <c r="D8" s="33">
        <v>1772624</v>
      </c>
      <c r="E8" s="7" t="s">
        <v>11</v>
      </c>
      <c r="F8" s="5"/>
      <c r="G8" s="5"/>
      <c r="H8" s="37">
        <v>0</v>
      </c>
      <c r="I8" s="37">
        <v>0</v>
      </c>
    </row>
    <row r="9" spans="1:9" ht="16.5" customHeight="1" x14ac:dyDescent="0.35">
      <c r="A9" s="5">
        <f t="shared" si="0"/>
        <v>7</v>
      </c>
      <c r="B9" s="9" t="s">
        <v>2</v>
      </c>
      <c r="C9" s="7" t="s">
        <v>0</v>
      </c>
      <c r="D9" s="33">
        <v>2413580</v>
      </c>
      <c r="E9" s="7" t="s">
        <v>11</v>
      </c>
      <c r="F9" s="5"/>
      <c r="G9" s="5"/>
      <c r="H9" s="37">
        <v>0</v>
      </c>
      <c r="I9" s="37">
        <v>0</v>
      </c>
    </row>
    <row r="10" spans="1:9" ht="47.25" customHeight="1" x14ac:dyDescent="0.35">
      <c r="A10" s="5">
        <f t="shared" si="0"/>
        <v>8</v>
      </c>
      <c r="B10" s="9" t="s">
        <v>169</v>
      </c>
      <c r="C10" s="7" t="s">
        <v>0</v>
      </c>
      <c r="D10" s="33">
        <v>2200000</v>
      </c>
      <c r="E10" s="7">
        <v>30</v>
      </c>
      <c r="F10" s="5"/>
      <c r="G10" s="5"/>
      <c r="H10" s="37">
        <v>2200000</v>
      </c>
      <c r="I10" s="37">
        <f t="shared" ref="I10:I28" si="1">(E10*D10)/100</f>
        <v>660000</v>
      </c>
    </row>
    <row r="11" spans="1:9" ht="29.9" customHeight="1" x14ac:dyDescent="0.35">
      <c r="A11" s="5">
        <f t="shared" si="0"/>
        <v>9</v>
      </c>
      <c r="B11" s="9" t="s">
        <v>90</v>
      </c>
      <c r="C11" s="7" t="s">
        <v>0</v>
      </c>
      <c r="D11" s="34">
        <v>3125000</v>
      </c>
      <c r="E11" s="7">
        <v>30</v>
      </c>
      <c r="F11" s="5"/>
      <c r="G11" s="5"/>
      <c r="H11" s="37">
        <v>3125000</v>
      </c>
      <c r="I11" s="37">
        <f t="shared" si="1"/>
        <v>937500</v>
      </c>
    </row>
    <row r="12" spans="1:9" ht="43.5" customHeight="1" x14ac:dyDescent="0.35">
      <c r="A12" s="5">
        <f t="shared" si="0"/>
        <v>10</v>
      </c>
      <c r="B12" s="10" t="s">
        <v>57</v>
      </c>
      <c r="C12" s="11" t="s">
        <v>5</v>
      </c>
      <c r="D12" s="35">
        <v>1000000</v>
      </c>
      <c r="E12" s="11" t="s">
        <v>3</v>
      </c>
      <c r="F12" s="11">
        <v>30</v>
      </c>
      <c r="G12" s="12">
        <v>0</v>
      </c>
      <c r="H12" s="37">
        <v>1000000</v>
      </c>
      <c r="I12" s="37">
        <f>(F12*D12)/100</f>
        <v>300000</v>
      </c>
    </row>
    <row r="13" spans="1:9" ht="48.75" customHeight="1" x14ac:dyDescent="0.35">
      <c r="A13" s="5">
        <f t="shared" si="0"/>
        <v>11</v>
      </c>
      <c r="B13" s="10" t="s">
        <v>58</v>
      </c>
      <c r="C13" s="11" t="s">
        <v>5</v>
      </c>
      <c r="D13" s="35">
        <v>1000000</v>
      </c>
      <c r="E13" s="11">
        <v>25</v>
      </c>
      <c r="F13" s="11">
        <v>60</v>
      </c>
      <c r="G13" s="12">
        <v>1</v>
      </c>
      <c r="H13" s="37">
        <v>1000000</v>
      </c>
      <c r="I13" s="37">
        <f>(F13*D13)/100</f>
        <v>600000</v>
      </c>
    </row>
    <row r="14" spans="1:9" ht="42.75" customHeight="1" x14ac:dyDescent="0.35">
      <c r="A14" s="5">
        <f t="shared" si="0"/>
        <v>12</v>
      </c>
      <c r="B14" s="10" t="s">
        <v>59</v>
      </c>
      <c r="C14" s="11" t="s">
        <v>5</v>
      </c>
      <c r="D14" s="35">
        <v>1000000</v>
      </c>
      <c r="E14" s="11">
        <v>25</v>
      </c>
      <c r="F14" s="11">
        <v>60</v>
      </c>
      <c r="G14" s="12">
        <v>0</v>
      </c>
      <c r="H14" s="37">
        <v>1000000</v>
      </c>
      <c r="I14" s="37">
        <f>(F14*D14)/100</f>
        <v>600000</v>
      </c>
    </row>
    <row r="15" spans="1:9" ht="16.5" customHeight="1" x14ac:dyDescent="0.35">
      <c r="A15" s="5">
        <f t="shared" si="0"/>
        <v>13</v>
      </c>
      <c r="B15" s="9" t="s">
        <v>48</v>
      </c>
      <c r="C15" s="7" t="s">
        <v>0</v>
      </c>
      <c r="D15" s="33">
        <v>1400000</v>
      </c>
      <c r="E15" s="7" t="s">
        <v>4</v>
      </c>
      <c r="F15" s="5"/>
      <c r="G15" s="5"/>
      <c r="H15" s="37">
        <v>1400000</v>
      </c>
      <c r="I15" s="37">
        <f t="shared" si="1"/>
        <v>448000</v>
      </c>
    </row>
    <row r="16" spans="1:9" ht="16.5" customHeight="1" x14ac:dyDescent="0.35">
      <c r="A16" s="5">
        <f t="shared" si="0"/>
        <v>14</v>
      </c>
      <c r="B16" s="10" t="s">
        <v>49</v>
      </c>
      <c r="C16" s="11" t="s">
        <v>0</v>
      </c>
      <c r="D16" s="35">
        <v>607135</v>
      </c>
      <c r="E16" s="11" t="s">
        <v>1</v>
      </c>
      <c r="F16" s="11">
        <v>30</v>
      </c>
      <c r="G16" s="66"/>
      <c r="H16" s="37">
        <f>D16</f>
        <v>607135</v>
      </c>
      <c r="I16" s="37">
        <f>(F16*D16)/100</f>
        <v>182140.5</v>
      </c>
    </row>
    <row r="17" spans="1:9" ht="30.75" customHeight="1" x14ac:dyDescent="0.35">
      <c r="A17" s="5">
        <f t="shared" si="0"/>
        <v>15</v>
      </c>
      <c r="B17" s="28" t="s">
        <v>78</v>
      </c>
      <c r="C17" s="7" t="s">
        <v>0</v>
      </c>
      <c r="D17" s="33">
        <v>15000000</v>
      </c>
      <c r="E17" s="7">
        <v>30</v>
      </c>
      <c r="F17" s="5"/>
      <c r="G17" s="5"/>
      <c r="H17" s="37">
        <v>15000000</v>
      </c>
      <c r="I17" s="37">
        <f t="shared" si="1"/>
        <v>4500000</v>
      </c>
    </row>
    <row r="18" spans="1:9" ht="16.5" customHeight="1" x14ac:dyDescent="0.35">
      <c r="A18" s="5">
        <f t="shared" si="0"/>
        <v>16</v>
      </c>
      <c r="B18" s="10" t="s">
        <v>193</v>
      </c>
      <c r="C18" s="11" t="s">
        <v>5</v>
      </c>
      <c r="D18" s="63">
        <v>9000000</v>
      </c>
      <c r="E18" s="11">
        <v>25</v>
      </c>
      <c r="F18" s="11">
        <v>26</v>
      </c>
      <c r="G18" s="12">
        <v>0</v>
      </c>
      <c r="H18" s="37">
        <v>9000000</v>
      </c>
      <c r="I18" s="37">
        <f>(F18*D18)/100</f>
        <v>2340000</v>
      </c>
    </row>
    <row r="19" spans="1:9" ht="16.5" customHeight="1" x14ac:dyDescent="0.35">
      <c r="A19" s="5"/>
      <c r="B19" s="10" t="s">
        <v>194</v>
      </c>
      <c r="C19" s="11" t="s">
        <v>5</v>
      </c>
      <c r="D19" s="63">
        <v>9000000</v>
      </c>
      <c r="E19" s="11">
        <v>25</v>
      </c>
      <c r="F19" s="11">
        <v>25</v>
      </c>
      <c r="G19" s="12">
        <v>0</v>
      </c>
      <c r="H19" s="37">
        <v>9000000</v>
      </c>
      <c r="I19" s="37">
        <f>(F19*D19)/100</f>
        <v>2250000</v>
      </c>
    </row>
    <row r="20" spans="1:9" ht="16.5" customHeight="1" x14ac:dyDescent="0.35">
      <c r="A20" s="5">
        <f>A18+1</f>
        <v>17</v>
      </c>
      <c r="B20" s="9" t="s">
        <v>20</v>
      </c>
      <c r="C20" s="7" t="s">
        <v>0</v>
      </c>
      <c r="D20" s="33">
        <v>2800000</v>
      </c>
      <c r="E20" s="7">
        <v>30</v>
      </c>
      <c r="F20" s="5"/>
      <c r="G20" s="5"/>
      <c r="H20" s="37">
        <v>2800000</v>
      </c>
      <c r="I20" s="37">
        <f t="shared" si="1"/>
        <v>840000</v>
      </c>
    </row>
    <row r="21" spans="1:9" ht="16.5" customHeight="1" x14ac:dyDescent="0.35">
      <c r="A21" s="5">
        <f t="shared" si="0"/>
        <v>18</v>
      </c>
      <c r="B21" s="9" t="s">
        <v>60</v>
      </c>
      <c r="C21" s="7" t="s">
        <v>0</v>
      </c>
      <c r="D21" s="33">
        <v>2000000</v>
      </c>
      <c r="E21" s="7" t="s">
        <v>1</v>
      </c>
      <c r="F21" s="5"/>
      <c r="G21" s="5"/>
      <c r="H21" s="37">
        <v>2000000</v>
      </c>
      <c r="I21" s="37">
        <f t="shared" si="1"/>
        <v>600000</v>
      </c>
    </row>
    <row r="22" spans="1:9" ht="16.5" customHeight="1" x14ac:dyDescent="0.35">
      <c r="A22" s="5">
        <f t="shared" si="0"/>
        <v>19</v>
      </c>
      <c r="B22" s="9" t="s">
        <v>198</v>
      </c>
      <c r="C22" s="7" t="s">
        <v>0</v>
      </c>
      <c r="D22" s="33">
        <v>24000000</v>
      </c>
      <c r="E22" s="7">
        <v>30</v>
      </c>
      <c r="F22" s="5"/>
      <c r="G22" s="5"/>
      <c r="H22" s="37">
        <v>24000000</v>
      </c>
      <c r="I22" s="37">
        <f t="shared" si="1"/>
        <v>7200000</v>
      </c>
    </row>
    <row r="23" spans="1:9" ht="16.5" customHeight="1" x14ac:dyDescent="0.35">
      <c r="A23" s="5">
        <f t="shared" si="0"/>
        <v>20</v>
      </c>
      <c r="B23" s="9" t="s">
        <v>33</v>
      </c>
      <c r="C23" s="7" t="s">
        <v>0</v>
      </c>
      <c r="D23" s="33">
        <v>1599000</v>
      </c>
      <c r="E23" s="7">
        <v>30</v>
      </c>
      <c r="F23" s="5"/>
      <c r="G23" s="5"/>
      <c r="H23" s="37">
        <v>1599000</v>
      </c>
      <c r="I23" s="37">
        <f t="shared" si="1"/>
        <v>479700</v>
      </c>
    </row>
    <row r="24" spans="1:9" ht="16.5" customHeight="1" x14ac:dyDescent="0.35">
      <c r="A24" s="5">
        <f t="shared" si="0"/>
        <v>21</v>
      </c>
      <c r="B24" s="9" t="s">
        <v>50</v>
      </c>
      <c r="C24" s="7" t="s">
        <v>0</v>
      </c>
      <c r="D24" s="34">
        <v>335000</v>
      </c>
      <c r="E24" s="7">
        <v>30</v>
      </c>
      <c r="F24" s="5"/>
      <c r="G24" s="5"/>
      <c r="H24" s="37">
        <v>335000</v>
      </c>
      <c r="I24" s="37">
        <f t="shared" si="1"/>
        <v>100500</v>
      </c>
    </row>
    <row r="25" spans="1:9" ht="16.5" customHeight="1" x14ac:dyDescent="0.35">
      <c r="A25" s="5">
        <f t="shared" si="0"/>
        <v>22</v>
      </c>
      <c r="B25" s="9" t="s">
        <v>199</v>
      </c>
      <c r="C25" s="7" t="s">
        <v>0</v>
      </c>
      <c r="D25" s="34">
        <v>125000</v>
      </c>
      <c r="E25" s="7" t="s">
        <v>11</v>
      </c>
      <c r="F25" s="5"/>
      <c r="G25" s="5"/>
      <c r="H25" s="37">
        <v>0</v>
      </c>
      <c r="I25" s="37">
        <v>0</v>
      </c>
    </row>
    <row r="26" spans="1:9" ht="16.5" customHeight="1" x14ac:dyDescent="0.35">
      <c r="A26" s="5">
        <f t="shared" si="0"/>
        <v>23</v>
      </c>
      <c r="B26" s="9" t="s">
        <v>51</v>
      </c>
      <c r="C26" s="7" t="s">
        <v>0</v>
      </c>
      <c r="D26" s="33">
        <v>10000000</v>
      </c>
      <c r="E26" s="7" t="s">
        <v>3</v>
      </c>
      <c r="F26" s="5"/>
      <c r="G26" s="5"/>
      <c r="H26" s="37">
        <v>10000000</v>
      </c>
      <c r="I26" s="37">
        <f t="shared" si="1"/>
        <v>2500000</v>
      </c>
    </row>
    <row r="27" spans="1:9" ht="16.5" customHeight="1" x14ac:dyDescent="0.35">
      <c r="A27" s="5">
        <f t="shared" si="0"/>
        <v>24</v>
      </c>
      <c r="B27" s="9" t="s">
        <v>21</v>
      </c>
      <c r="C27" s="7" t="s">
        <v>0</v>
      </c>
      <c r="D27" s="33">
        <v>99998.33</v>
      </c>
      <c r="E27" s="7" t="s">
        <v>11</v>
      </c>
      <c r="F27" s="5"/>
      <c r="G27" s="5"/>
      <c r="H27" s="37">
        <v>0</v>
      </c>
      <c r="I27" s="37">
        <v>0</v>
      </c>
    </row>
    <row r="28" spans="1:9" ht="16.5" customHeight="1" x14ac:dyDescent="0.35">
      <c r="A28" s="5">
        <f t="shared" si="0"/>
        <v>25</v>
      </c>
      <c r="B28" s="9" t="s">
        <v>167</v>
      </c>
      <c r="C28" s="7" t="s">
        <v>0</v>
      </c>
      <c r="D28" s="33">
        <v>15900000</v>
      </c>
      <c r="E28" s="7">
        <v>30</v>
      </c>
      <c r="F28" s="5"/>
      <c r="G28" s="5"/>
      <c r="H28" s="37">
        <v>15900000</v>
      </c>
      <c r="I28" s="37">
        <f t="shared" si="1"/>
        <v>4770000</v>
      </c>
    </row>
    <row r="29" spans="1:9" ht="16.5" customHeight="1" x14ac:dyDescent="0.35">
      <c r="A29" s="5">
        <f t="shared" si="0"/>
        <v>26</v>
      </c>
      <c r="B29" s="9" t="s">
        <v>37</v>
      </c>
      <c r="C29" s="7" t="s">
        <v>0</v>
      </c>
      <c r="D29" s="33">
        <v>8027955</v>
      </c>
      <c r="E29" s="7" t="s">
        <v>11</v>
      </c>
      <c r="F29" s="5"/>
      <c r="G29" s="5"/>
      <c r="H29" s="37">
        <v>0</v>
      </c>
      <c r="I29" s="37">
        <v>0</v>
      </c>
    </row>
    <row r="30" spans="1:9" ht="15.5" x14ac:dyDescent="0.35">
      <c r="A30" s="5">
        <f t="shared" si="0"/>
        <v>27</v>
      </c>
      <c r="B30" s="9" t="s">
        <v>18</v>
      </c>
      <c r="C30" s="7" t="s">
        <v>0</v>
      </c>
      <c r="D30" s="33">
        <v>4691100</v>
      </c>
      <c r="E30" s="7" t="s">
        <v>11</v>
      </c>
      <c r="F30" s="5"/>
      <c r="G30" s="5"/>
      <c r="H30" s="37">
        <v>0</v>
      </c>
      <c r="I30" s="37">
        <v>0</v>
      </c>
    </row>
    <row r="31" spans="1:9" ht="31" x14ac:dyDescent="0.35">
      <c r="A31" s="5">
        <f t="shared" si="0"/>
        <v>28</v>
      </c>
      <c r="B31" s="9" t="s">
        <v>168</v>
      </c>
      <c r="C31" s="7" t="s">
        <v>0</v>
      </c>
      <c r="D31" s="33">
        <v>4016481</v>
      </c>
      <c r="E31" s="7" t="s">
        <v>11</v>
      </c>
      <c r="F31" s="5"/>
      <c r="G31" s="5"/>
      <c r="H31" s="37">
        <v>0</v>
      </c>
      <c r="I31" s="37">
        <v>0</v>
      </c>
    </row>
    <row r="32" spans="1:9" ht="30" customHeight="1" x14ac:dyDescent="0.35">
      <c r="A32" s="5">
        <f t="shared" si="0"/>
        <v>29</v>
      </c>
      <c r="B32" s="9" t="s">
        <v>87</v>
      </c>
      <c r="C32" s="7" t="s">
        <v>0</v>
      </c>
      <c r="D32" s="33">
        <v>1900000</v>
      </c>
      <c r="E32" s="7">
        <v>30</v>
      </c>
      <c r="F32" s="5"/>
      <c r="G32" s="5"/>
      <c r="H32" s="37">
        <v>1900000</v>
      </c>
      <c r="I32" s="37">
        <f>(E32*D32)/100</f>
        <v>570000</v>
      </c>
    </row>
    <row r="33" spans="1:9" ht="16.5" customHeight="1" x14ac:dyDescent="0.35">
      <c r="A33" s="5">
        <f t="shared" si="0"/>
        <v>30</v>
      </c>
      <c r="B33" s="9" t="s">
        <v>52</v>
      </c>
      <c r="C33" s="7" t="s">
        <v>0</v>
      </c>
      <c r="D33" s="34">
        <v>13835277.5</v>
      </c>
      <c r="E33" s="7">
        <v>8</v>
      </c>
      <c r="F33" s="5"/>
      <c r="G33" s="5"/>
      <c r="H33" s="37">
        <v>13835277.5</v>
      </c>
      <c r="I33" s="37">
        <f>(E33*D33)/100</f>
        <v>1106822.2</v>
      </c>
    </row>
    <row r="34" spans="1:9" ht="16.5" customHeight="1" x14ac:dyDescent="0.35">
      <c r="A34" s="5">
        <f t="shared" si="0"/>
        <v>31</v>
      </c>
      <c r="B34" s="9" t="s">
        <v>53</v>
      </c>
      <c r="C34" s="7" t="s">
        <v>0</v>
      </c>
      <c r="D34" s="33">
        <v>86761872</v>
      </c>
      <c r="E34" s="7" t="s">
        <v>11</v>
      </c>
      <c r="F34" s="5"/>
      <c r="G34" s="5"/>
      <c r="H34" s="37">
        <v>0</v>
      </c>
      <c r="I34" s="37">
        <v>0</v>
      </c>
    </row>
    <row r="35" spans="1:9" ht="16.5" customHeight="1" x14ac:dyDescent="0.35">
      <c r="A35" s="5">
        <f t="shared" si="0"/>
        <v>32</v>
      </c>
      <c r="B35" s="10" t="s">
        <v>189</v>
      </c>
      <c r="C35" s="11" t="s">
        <v>5</v>
      </c>
      <c r="D35" s="35">
        <v>23589541</v>
      </c>
      <c r="E35" s="11" t="s">
        <v>1</v>
      </c>
      <c r="F35" s="11">
        <v>30</v>
      </c>
      <c r="G35" s="12">
        <v>0.37</v>
      </c>
      <c r="H35" s="37">
        <v>23589541</v>
      </c>
      <c r="I35" s="37">
        <f>(F35*D35)/100</f>
        <v>7076862.2999999998</v>
      </c>
    </row>
    <row r="36" spans="1:9" ht="16.5" customHeight="1" x14ac:dyDescent="0.35">
      <c r="A36" s="5">
        <f t="shared" si="0"/>
        <v>33</v>
      </c>
      <c r="B36" s="10" t="s">
        <v>190</v>
      </c>
      <c r="C36" s="11" t="s">
        <v>5</v>
      </c>
      <c r="D36" s="35">
        <v>2710000</v>
      </c>
      <c r="E36" s="11">
        <v>30</v>
      </c>
      <c r="F36" s="11">
        <v>30</v>
      </c>
      <c r="G36" s="62">
        <v>4.8000000000000001E-2</v>
      </c>
      <c r="H36" s="37">
        <v>2710000</v>
      </c>
      <c r="I36" s="37">
        <f>(F36*D36)/100</f>
        <v>813000</v>
      </c>
    </row>
    <row r="37" spans="1:9" ht="16.5" customHeight="1" x14ac:dyDescent="0.35">
      <c r="A37" s="5">
        <f t="shared" si="0"/>
        <v>34</v>
      </c>
      <c r="B37" s="10" t="s">
        <v>191</v>
      </c>
      <c r="C37" s="11" t="s">
        <v>5</v>
      </c>
      <c r="D37" s="35">
        <v>25000</v>
      </c>
      <c r="E37" s="11">
        <v>30</v>
      </c>
      <c r="F37" s="11">
        <v>30</v>
      </c>
      <c r="G37" s="12">
        <v>0.79</v>
      </c>
      <c r="H37" s="37">
        <v>25000</v>
      </c>
      <c r="I37" s="37">
        <f>(F37*D37)/100</f>
        <v>7500</v>
      </c>
    </row>
    <row r="38" spans="1:9" ht="16.5" customHeight="1" x14ac:dyDescent="0.35">
      <c r="A38" s="5">
        <f t="shared" si="0"/>
        <v>35</v>
      </c>
      <c r="B38" s="10" t="s">
        <v>192</v>
      </c>
      <c r="C38" s="11" t="s">
        <v>5</v>
      </c>
      <c r="D38" s="35">
        <v>265000</v>
      </c>
      <c r="E38" s="11">
        <v>30</v>
      </c>
      <c r="F38" s="11">
        <v>30</v>
      </c>
      <c r="G38" s="12">
        <v>0</v>
      </c>
      <c r="H38" s="37">
        <v>265000</v>
      </c>
      <c r="I38" s="37">
        <f>(F38*D38)/100</f>
        <v>79500</v>
      </c>
    </row>
    <row r="39" spans="1:9" ht="33.75" customHeight="1" x14ac:dyDescent="0.35">
      <c r="A39" s="5">
        <f t="shared" si="0"/>
        <v>36</v>
      </c>
      <c r="B39" s="9" t="s">
        <v>185</v>
      </c>
      <c r="C39" s="7" t="s">
        <v>0</v>
      </c>
      <c r="D39" s="59">
        <v>5500000</v>
      </c>
      <c r="E39" s="7">
        <v>35</v>
      </c>
      <c r="F39" s="7"/>
      <c r="G39" s="58"/>
      <c r="H39" s="37">
        <v>5500000</v>
      </c>
      <c r="I39" s="37">
        <f>(E39*D39)/100</f>
        <v>1925000</v>
      </c>
    </row>
    <row r="40" spans="1:9" ht="16.5" customHeight="1" x14ac:dyDescent="0.35">
      <c r="A40" s="5">
        <f t="shared" si="0"/>
        <v>37</v>
      </c>
      <c r="B40" s="9" t="s">
        <v>7</v>
      </c>
      <c r="C40" s="7" t="s">
        <v>0</v>
      </c>
      <c r="D40" s="34">
        <v>997653.2</v>
      </c>
      <c r="E40" s="7" t="s">
        <v>11</v>
      </c>
      <c r="F40" s="5"/>
      <c r="G40" s="5"/>
      <c r="H40" s="37">
        <v>0</v>
      </c>
      <c r="I40" s="37">
        <v>0</v>
      </c>
    </row>
    <row r="41" spans="1:9" ht="16.5" customHeight="1" x14ac:dyDescent="0.35">
      <c r="A41" s="5"/>
      <c r="B41" s="10" t="s">
        <v>216</v>
      </c>
      <c r="C41" s="11" t="s">
        <v>0</v>
      </c>
      <c r="D41" s="67">
        <v>3945700</v>
      </c>
      <c r="E41" s="11">
        <v>35</v>
      </c>
      <c r="F41" s="11">
        <v>40.6</v>
      </c>
      <c r="G41" s="66"/>
      <c r="H41" s="37">
        <f>D41</f>
        <v>3945700</v>
      </c>
      <c r="I41" s="37">
        <f>(F41*D41)/100</f>
        <v>1601954.2</v>
      </c>
    </row>
    <row r="42" spans="1:9" ht="16.5" customHeight="1" x14ac:dyDescent="0.35">
      <c r="A42" s="5">
        <f>A40+1</f>
        <v>38</v>
      </c>
      <c r="B42" s="10" t="s">
        <v>215</v>
      </c>
      <c r="C42" s="11" t="s">
        <v>0</v>
      </c>
      <c r="D42" s="35">
        <v>3697415</v>
      </c>
      <c r="E42" s="11" t="s">
        <v>6</v>
      </c>
      <c r="F42" s="11">
        <v>35</v>
      </c>
      <c r="G42" s="66"/>
      <c r="H42" s="37">
        <f>D42</f>
        <v>3697415</v>
      </c>
      <c r="I42" s="37">
        <f>(F42*D42)/100</f>
        <v>1294095.25</v>
      </c>
    </row>
    <row r="43" spans="1:9" ht="16.5" customHeight="1" x14ac:dyDescent="0.35">
      <c r="A43" s="5">
        <f t="shared" si="0"/>
        <v>39</v>
      </c>
      <c r="B43" s="10" t="s">
        <v>56</v>
      </c>
      <c r="C43" s="11" t="s">
        <v>0</v>
      </c>
      <c r="D43" s="35">
        <v>10600000</v>
      </c>
      <c r="E43" s="11" t="s">
        <v>1</v>
      </c>
      <c r="F43" s="11">
        <v>30</v>
      </c>
      <c r="G43" s="66"/>
      <c r="H43" s="37">
        <f>D43</f>
        <v>10600000</v>
      </c>
      <c r="I43" s="37">
        <f>(F43*D43)/100</f>
        <v>3180000</v>
      </c>
    </row>
    <row r="44" spans="1:9" ht="33.75" customHeight="1" x14ac:dyDescent="0.35">
      <c r="A44" s="5">
        <f t="shared" si="0"/>
        <v>40</v>
      </c>
      <c r="B44" s="29" t="s">
        <v>66</v>
      </c>
      <c r="C44" s="7" t="s">
        <v>0</v>
      </c>
      <c r="D44" s="33">
        <v>690959</v>
      </c>
      <c r="E44" s="7">
        <v>30</v>
      </c>
      <c r="F44" s="5"/>
      <c r="G44" s="5"/>
      <c r="H44" s="37">
        <v>690959</v>
      </c>
      <c r="I44" s="37">
        <f>(E44*D44)/100</f>
        <v>207287.7</v>
      </c>
    </row>
    <row r="45" spans="1:9" ht="42.4" customHeight="1" outlineLevel="1" x14ac:dyDescent="0.35">
      <c r="A45" s="5"/>
      <c r="B45" s="13" t="s">
        <v>12</v>
      </c>
      <c r="C45" s="7"/>
      <c r="D45" s="36">
        <f>SUM(D3:D44)</f>
        <v>281819522.07999998</v>
      </c>
      <c r="E45" s="7"/>
      <c r="F45" s="5"/>
      <c r="G45" s="5"/>
      <c r="H45" s="45">
        <f>SUM(H3:H44)</f>
        <v>168398047.5</v>
      </c>
      <c r="I45" s="46">
        <f>SUM(I3:I44)</f>
        <v>48309643.150000006</v>
      </c>
    </row>
    <row r="47" spans="1:9" ht="39" customHeight="1" x14ac:dyDescent="0.35">
      <c r="B47" s="14" t="s">
        <v>92</v>
      </c>
      <c r="G47" s="47"/>
      <c r="H47" s="75" t="s">
        <v>88</v>
      </c>
      <c r="I47" s="80">
        <f>AVERAGE(E4,E6,E7,E10,E11,E12,E13,E14,E15,E16,E17,E18,E20,E21,E22,E23,E24,E26,E28,E32,E33,E35:E38,E39,E42,E43,E44)</f>
        <v>31.9</v>
      </c>
    </row>
    <row r="48" spans="1:9" ht="120" customHeight="1" x14ac:dyDescent="0.35">
      <c r="B48" s="15" t="s">
        <v>95</v>
      </c>
      <c r="G48" s="48"/>
      <c r="H48" s="77" t="s">
        <v>219</v>
      </c>
      <c r="I48" s="76"/>
    </row>
    <row r="49" spans="2:8" ht="17.5" x14ac:dyDescent="0.35">
      <c r="B49" s="52" t="s">
        <v>96</v>
      </c>
      <c r="H49" s="78" t="s">
        <v>220</v>
      </c>
    </row>
    <row r="50" spans="2:8" ht="15.5" x14ac:dyDescent="0.35">
      <c r="B50" s="14"/>
      <c r="D50" s="24"/>
      <c r="E50" s="27"/>
      <c r="H50" s="78" t="s">
        <v>221</v>
      </c>
    </row>
    <row r="51" spans="2:8" ht="15.5" x14ac:dyDescent="0.35">
      <c r="B51" s="16" t="s">
        <v>5</v>
      </c>
      <c r="H51" s="78" t="s">
        <v>222</v>
      </c>
    </row>
    <row r="52" spans="2:8" ht="15.5" x14ac:dyDescent="0.35">
      <c r="H52" s="78" t="s">
        <v>223</v>
      </c>
    </row>
    <row r="53" spans="2:8" ht="15.5" x14ac:dyDescent="0.35">
      <c r="H53" s="78" t="s">
        <v>224</v>
      </c>
    </row>
    <row r="54" spans="2:8" ht="15.5" x14ac:dyDescent="0.35">
      <c r="H54" s="79" t="s">
        <v>225</v>
      </c>
    </row>
    <row r="55" spans="2:8" ht="15.5" x14ac:dyDescent="0.35">
      <c r="H55" s="14"/>
    </row>
    <row r="56" spans="2:8" ht="15.5" x14ac:dyDescent="0.35">
      <c r="H56" s="14"/>
    </row>
    <row r="57" spans="2:8" ht="15.5" x14ac:dyDescent="0.35">
      <c r="H57" s="14"/>
    </row>
    <row r="58" spans="2:8" ht="15.5" x14ac:dyDescent="0.35">
      <c r="H58" s="14"/>
    </row>
  </sheetData>
  <phoneticPr fontId="9" type="noConversion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4"/>
  <sheetViews>
    <sheetView topLeftCell="D69" zoomScale="75" zoomScaleNormal="75" workbookViewId="0">
      <selection activeCell="J71" sqref="J71"/>
    </sheetView>
  </sheetViews>
  <sheetFormatPr defaultRowHeight="12.5" x14ac:dyDescent="0.25"/>
  <cols>
    <col min="2" max="2" width="41.26953125" customWidth="1"/>
    <col min="3" max="3" width="60.1796875" customWidth="1"/>
    <col min="4" max="4" width="33.1796875" customWidth="1"/>
    <col min="5" max="5" width="19" customWidth="1"/>
    <col min="6" max="6" width="28.26953125" bestFit="1" customWidth="1"/>
    <col min="7" max="7" width="12.81640625" customWidth="1"/>
    <col min="8" max="8" width="13.81640625" bestFit="1" customWidth="1"/>
    <col min="9" max="9" width="12.26953125" bestFit="1" customWidth="1"/>
    <col min="10" max="10" width="24.54296875" bestFit="1" customWidth="1"/>
    <col min="11" max="11" width="29.26953125" customWidth="1"/>
  </cols>
  <sheetData>
    <row r="1" spans="1:11" s="1" customFormat="1" ht="15.5" x14ac:dyDescent="0.35">
      <c r="A1" s="69" t="s">
        <v>213</v>
      </c>
      <c r="B1" s="69"/>
      <c r="C1" s="69"/>
      <c r="D1" s="69"/>
      <c r="E1" s="69"/>
      <c r="F1" s="69"/>
      <c r="G1" s="69"/>
      <c r="H1" s="69"/>
      <c r="I1" s="69"/>
      <c r="J1" s="70" t="s">
        <v>77</v>
      </c>
      <c r="K1" s="70"/>
    </row>
    <row r="2" spans="1:11" s="1" customFormat="1" ht="22.5" customHeight="1" x14ac:dyDescent="0.35">
      <c r="A2" s="3"/>
      <c r="B2" s="17" t="s">
        <v>14</v>
      </c>
      <c r="C2" s="4" t="s">
        <v>13</v>
      </c>
      <c r="D2" s="4" t="s">
        <v>98</v>
      </c>
      <c r="E2" s="4" t="s">
        <v>93</v>
      </c>
      <c r="F2" s="4" t="s">
        <v>94</v>
      </c>
      <c r="G2" s="4" t="s">
        <v>10</v>
      </c>
      <c r="H2" s="4" t="s">
        <v>9</v>
      </c>
      <c r="I2" s="4" t="s">
        <v>8</v>
      </c>
      <c r="J2" s="31" t="s">
        <v>75</v>
      </c>
      <c r="K2" s="31" t="s">
        <v>76</v>
      </c>
    </row>
    <row r="3" spans="1:11" s="1" customFormat="1" ht="15.5" x14ac:dyDescent="0.35">
      <c r="A3" s="5">
        <v>1</v>
      </c>
      <c r="B3" s="5" t="s">
        <v>145</v>
      </c>
      <c r="C3" s="6" t="s">
        <v>146</v>
      </c>
      <c r="D3" s="6" t="s">
        <v>147</v>
      </c>
      <c r="E3" s="6" t="s">
        <v>0</v>
      </c>
      <c r="F3" s="55">
        <v>400000</v>
      </c>
      <c r="G3" s="7">
        <v>30</v>
      </c>
      <c r="H3" s="7"/>
      <c r="I3" s="7"/>
      <c r="J3" s="56">
        <f>F3</f>
        <v>400000</v>
      </c>
      <c r="K3" s="39">
        <f>(G3*F3)/100</f>
        <v>120000</v>
      </c>
    </row>
    <row r="4" spans="1:11" s="1" customFormat="1" ht="15.5" x14ac:dyDescent="0.35">
      <c r="A4" s="5">
        <f>A3+1</f>
        <v>2</v>
      </c>
      <c r="B4" s="5" t="s">
        <v>145</v>
      </c>
      <c r="C4" s="6" t="s">
        <v>164</v>
      </c>
      <c r="D4" s="6" t="s">
        <v>165</v>
      </c>
      <c r="E4" s="6" t="s">
        <v>0</v>
      </c>
      <c r="F4" s="55">
        <v>3346000</v>
      </c>
      <c r="G4" s="7">
        <v>40</v>
      </c>
      <c r="H4" s="7"/>
      <c r="I4" s="7"/>
      <c r="J4" s="56">
        <v>3346000</v>
      </c>
      <c r="K4" s="39">
        <f>(G4*F4)/100</f>
        <v>1338400</v>
      </c>
    </row>
    <row r="5" spans="1:11" s="1" customFormat="1" ht="15.5" x14ac:dyDescent="0.35">
      <c r="A5" s="5">
        <f t="shared" ref="A5:A66" si="0">A4+1</f>
        <v>3</v>
      </c>
      <c r="B5" s="5" t="s">
        <v>174</v>
      </c>
      <c r="C5" s="6" t="s">
        <v>175</v>
      </c>
      <c r="D5" s="6" t="s">
        <v>176</v>
      </c>
      <c r="E5" s="6" t="s">
        <v>0</v>
      </c>
      <c r="F5" s="55">
        <v>606000</v>
      </c>
      <c r="G5" s="7">
        <v>30</v>
      </c>
      <c r="H5" s="7"/>
      <c r="I5" s="7"/>
      <c r="J5" s="56">
        <v>606000</v>
      </c>
      <c r="K5" s="39">
        <f>(G5*F5)/100</f>
        <v>181800</v>
      </c>
    </row>
    <row r="6" spans="1:11" s="1" customFormat="1" ht="12.75" customHeight="1" x14ac:dyDescent="0.35">
      <c r="A6" s="5">
        <f t="shared" si="0"/>
        <v>4</v>
      </c>
      <c r="B6" s="5" t="s">
        <v>44</v>
      </c>
      <c r="C6" s="6" t="s">
        <v>45</v>
      </c>
      <c r="D6" s="5" t="s">
        <v>99</v>
      </c>
      <c r="E6" s="18" t="s">
        <v>0</v>
      </c>
      <c r="F6" s="33">
        <v>634805.23</v>
      </c>
      <c r="G6" s="7">
        <v>30</v>
      </c>
      <c r="H6" s="7"/>
      <c r="I6" s="7"/>
      <c r="J6" s="42">
        <v>634805.23</v>
      </c>
      <c r="K6" s="39">
        <f>(G6*F6)/100</f>
        <v>190441.56899999999</v>
      </c>
    </row>
    <row r="7" spans="1:11" ht="15.5" x14ac:dyDescent="0.35">
      <c r="A7" s="5">
        <f t="shared" si="0"/>
        <v>5</v>
      </c>
      <c r="B7" s="19" t="s">
        <v>15</v>
      </c>
      <c r="C7" s="20" t="s">
        <v>201</v>
      </c>
      <c r="D7" s="5" t="s">
        <v>100</v>
      </c>
      <c r="E7" s="18" t="s">
        <v>0</v>
      </c>
      <c r="F7" s="40">
        <v>817600</v>
      </c>
      <c r="G7" s="21" t="s">
        <v>16</v>
      </c>
      <c r="H7" s="19"/>
      <c r="I7" s="19"/>
      <c r="J7" s="43">
        <v>817600</v>
      </c>
      <c r="K7" s="39">
        <f t="shared" ref="K7:K58" si="1">(G7*F7)/100</f>
        <v>327040</v>
      </c>
    </row>
    <row r="8" spans="1:11" ht="15.5" x14ac:dyDescent="0.35">
      <c r="A8" s="5">
        <f t="shared" si="0"/>
        <v>6</v>
      </c>
      <c r="B8" s="19" t="s">
        <v>15</v>
      </c>
      <c r="C8" s="20" t="s">
        <v>211</v>
      </c>
      <c r="D8" s="5" t="s">
        <v>100</v>
      </c>
      <c r="E8" s="18" t="s">
        <v>0</v>
      </c>
      <c r="F8" s="40">
        <v>182400</v>
      </c>
      <c r="G8" s="21" t="s">
        <v>11</v>
      </c>
      <c r="H8" s="19"/>
      <c r="I8" s="19"/>
      <c r="J8" s="43">
        <v>0</v>
      </c>
      <c r="K8" s="39">
        <v>0</v>
      </c>
    </row>
    <row r="9" spans="1:11" ht="15.5" x14ac:dyDescent="0.35">
      <c r="A9" s="5">
        <f t="shared" si="0"/>
        <v>7</v>
      </c>
      <c r="B9" s="19" t="s">
        <v>15</v>
      </c>
      <c r="C9" s="20" t="s">
        <v>202</v>
      </c>
      <c r="D9" s="5" t="s">
        <v>101</v>
      </c>
      <c r="E9" s="18" t="s">
        <v>0</v>
      </c>
      <c r="F9" s="40">
        <v>4539167</v>
      </c>
      <c r="G9" s="21">
        <v>30</v>
      </c>
      <c r="H9" s="19"/>
      <c r="I9" s="19"/>
      <c r="J9" s="43">
        <v>4539167</v>
      </c>
      <c r="K9" s="39">
        <f t="shared" si="1"/>
        <v>1361750.1</v>
      </c>
    </row>
    <row r="10" spans="1:11" ht="15.5" x14ac:dyDescent="0.35">
      <c r="A10" s="5">
        <f t="shared" si="0"/>
        <v>8</v>
      </c>
      <c r="B10" s="19" t="s">
        <v>15</v>
      </c>
      <c r="C10" s="20" t="s">
        <v>203</v>
      </c>
      <c r="D10" s="5" t="s">
        <v>101</v>
      </c>
      <c r="E10" s="18" t="s">
        <v>0</v>
      </c>
      <c r="F10" s="40">
        <v>320000</v>
      </c>
      <c r="G10" s="21">
        <v>16</v>
      </c>
      <c r="H10" s="19"/>
      <c r="I10" s="19"/>
      <c r="J10" s="43">
        <v>320000</v>
      </c>
      <c r="K10" s="39">
        <f t="shared" si="1"/>
        <v>51200</v>
      </c>
    </row>
    <row r="11" spans="1:11" ht="15.5" x14ac:dyDescent="0.35">
      <c r="A11" s="5">
        <f t="shared" si="0"/>
        <v>9</v>
      </c>
      <c r="B11" s="19" t="s">
        <v>15</v>
      </c>
      <c r="C11" s="20" t="s">
        <v>38</v>
      </c>
      <c r="D11" s="5" t="s">
        <v>102</v>
      </c>
      <c r="E11" s="18" t="s">
        <v>0</v>
      </c>
      <c r="F11" s="40">
        <v>326000</v>
      </c>
      <c r="G11" s="21">
        <v>30</v>
      </c>
      <c r="H11" s="19"/>
      <c r="I11" s="19"/>
      <c r="J11" s="43">
        <v>326000</v>
      </c>
      <c r="K11" s="39">
        <f t="shared" si="1"/>
        <v>97800</v>
      </c>
    </row>
    <row r="12" spans="1:11" ht="17.5" x14ac:dyDescent="0.35">
      <c r="A12" s="5">
        <f t="shared" si="0"/>
        <v>10</v>
      </c>
      <c r="B12" s="19" t="s">
        <v>61</v>
      </c>
      <c r="C12" s="20" t="s">
        <v>204</v>
      </c>
      <c r="D12" s="5" t="s">
        <v>200</v>
      </c>
      <c r="E12" s="18" t="s">
        <v>0</v>
      </c>
      <c r="F12" s="40">
        <v>480000</v>
      </c>
      <c r="G12" s="21" t="s">
        <v>11</v>
      </c>
      <c r="H12" s="19"/>
      <c r="I12" s="19"/>
      <c r="J12" s="43">
        <v>0</v>
      </c>
      <c r="K12" s="39">
        <v>0</v>
      </c>
    </row>
    <row r="13" spans="1:11" ht="15.5" x14ac:dyDescent="0.35">
      <c r="A13" s="5">
        <f t="shared" si="0"/>
        <v>11</v>
      </c>
      <c r="B13" s="19" t="s">
        <v>61</v>
      </c>
      <c r="C13" s="20" t="s">
        <v>62</v>
      </c>
      <c r="D13" s="5" t="s">
        <v>103</v>
      </c>
      <c r="E13" s="18" t="s">
        <v>0</v>
      </c>
      <c r="F13" s="40">
        <v>790032</v>
      </c>
      <c r="G13" s="21">
        <v>30</v>
      </c>
      <c r="H13" s="19"/>
      <c r="I13" s="19"/>
      <c r="J13" s="43">
        <v>790032</v>
      </c>
      <c r="K13" s="39">
        <f t="shared" si="1"/>
        <v>237009.6</v>
      </c>
    </row>
    <row r="14" spans="1:11" ht="33" x14ac:dyDescent="0.35">
      <c r="A14" s="5">
        <f t="shared" si="0"/>
        <v>12</v>
      </c>
      <c r="B14" s="19" t="s">
        <v>61</v>
      </c>
      <c r="C14" s="20" t="s">
        <v>206</v>
      </c>
      <c r="D14" s="5" t="s">
        <v>205</v>
      </c>
      <c r="E14" s="18" t="s">
        <v>0</v>
      </c>
      <c r="F14" s="40">
        <v>300000</v>
      </c>
      <c r="G14" s="21" t="s">
        <v>11</v>
      </c>
      <c r="H14" s="19"/>
      <c r="I14" s="19"/>
      <c r="J14" s="43"/>
      <c r="K14" s="39"/>
    </row>
    <row r="15" spans="1:11" ht="15.5" x14ac:dyDescent="0.35">
      <c r="A15" s="5">
        <f t="shared" si="0"/>
        <v>13</v>
      </c>
      <c r="B15" s="19" t="s">
        <v>22</v>
      </c>
      <c r="C15" s="22" t="s">
        <v>25</v>
      </c>
      <c r="D15" s="5" t="s">
        <v>104</v>
      </c>
      <c r="E15" s="18" t="s">
        <v>0</v>
      </c>
      <c r="F15" s="40">
        <v>2533216.91</v>
      </c>
      <c r="G15" s="23">
        <v>30</v>
      </c>
      <c r="H15" s="19"/>
      <c r="I15" s="19"/>
      <c r="J15" s="43">
        <v>2533216.91</v>
      </c>
      <c r="K15" s="39">
        <f t="shared" si="1"/>
        <v>759965.07300000009</v>
      </c>
    </row>
    <row r="16" spans="1:11" ht="15.5" x14ac:dyDescent="0.35">
      <c r="A16" s="5">
        <f t="shared" si="0"/>
        <v>14</v>
      </c>
      <c r="B16" s="19" t="s">
        <v>22</v>
      </c>
      <c r="C16" s="22" t="s">
        <v>69</v>
      </c>
      <c r="D16" s="5" t="s">
        <v>105</v>
      </c>
      <c r="E16" s="18" t="s">
        <v>0</v>
      </c>
      <c r="F16" s="40">
        <v>522756.65</v>
      </c>
      <c r="G16" s="23">
        <v>40</v>
      </c>
      <c r="H16" s="19"/>
      <c r="I16" s="19"/>
      <c r="J16" s="43">
        <v>522756.65</v>
      </c>
      <c r="K16" s="39">
        <f t="shared" si="1"/>
        <v>209102.66</v>
      </c>
    </row>
    <row r="17" spans="1:11" ht="15.5" x14ac:dyDescent="0.35">
      <c r="A17" s="5">
        <f t="shared" si="0"/>
        <v>15</v>
      </c>
      <c r="B17" s="19" t="s">
        <v>22</v>
      </c>
      <c r="C17" s="22" t="s">
        <v>162</v>
      </c>
      <c r="D17" s="5" t="s">
        <v>163</v>
      </c>
      <c r="E17" s="18" t="s">
        <v>0</v>
      </c>
      <c r="F17" s="40">
        <v>360000</v>
      </c>
      <c r="G17" s="23">
        <v>30</v>
      </c>
      <c r="H17" s="19"/>
      <c r="I17" s="19"/>
      <c r="J17" s="43">
        <v>360000</v>
      </c>
      <c r="K17" s="39">
        <f t="shared" si="1"/>
        <v>108000</v>
      </c>
    </row>
    <row r="18" spans="1:11" ht="15.5" x14ac:dyDescent="0.35">
      <c r="A18" s="5">
        <f t="shared" si="0"/>
        <v>16</v>
      </c>
      <c r="B18" s="19" t="s">
        <v>72</v>
      </c>
      <c r="C18" s="22" t="s">
        <v>73</v>
      </c>
      <c r="D18" s="5" t="s">
        <v>106</v>
      </c>
      <c r="E18" s="18" t="s">
        <v>0</v>
      </c>
      <c r="F18" s="40">
        <v>2759445</v>
      </c>
      <c r="G18" s="23">
        <v>40</v>
      </c>
      <c r="H18" s="19"/>
      <c r="I18" s="19"/>
      <c r="J18" s="43">
        <v>2759445</v>
      </c>
      <c r="K18" s="39">
        <f t="shared" si="1"/>
        <v>1103778</v>
      </c>
    </row>
    <row r="19" spans="1:11" ht="31" x14ac:dyDescent="0.35">
      <c r="A19" s="5">
        <f t="shared" si="0"/>
        <v>17</v>
      </c>
      <c r="B19" s="19" t="s">
        <v>72</v>
      </c>
      <c r="C19" s="22" t="s">
        <v>74</v>
      </c>
      <c r="D19" s="5" t="s">
        <v>107</v>
      </c>
      <c r="E19" s="18" t="s">
        <v>0</v>
      </c>
      <c r="F19" s="40">
        <v>180000</v>
      </c>
      <c r="G19" s="23" t="s">
        <v>11</v>
      </c>
      <c r="H19" s="19"/>
      <c r="I19" s="19"/>
      <c r="J19" s="43">
        <v>0</v>
      </c>
      <c r="K19" s="39">
        <v>0</v>
      </c>
    </row>
    <row r="20" spans="1:11" ht="15.5" x14ac:dyDescent="0.35">
      <c r="A20" s="5">
        <f t="shared" si="0"/>
        <v>18</v>
      </c>
      <c r="B20" s="19" t="s">
        <v>34</v>
      </c>
      <c r="C20" s="22" t="s">
        <v>35</v>
      </c>
      <c r="D20" s="5" t="s">
        <v>108</v>
      </c>
      <c r="E20" s="18" t="s">
        <v>0</v>
      </c>
      <c r="F20" s="40">
        <v>1043548</v>
      </c>
      <c r="G20" s="23">
        <v>30</v>
      </c>
      <c r="H20" s="19"/>
      <c r="I20" s="19"/>
      <c r="J20" s="43">
        <v>1043548</v>
      </c>
      <c r="K20" s="39">
        <f t="shared" si="1"/>
        <v>313064.40000000002</v>
      </c>
    </row>
    <row r="21" spans="1:11" ht="15.5" x14ac:dyDescent="0.35">
      <c r="A21" s="5">
        <f t="shared" si="0"/>
        <v>19</v>
      </c>
      <c r="B21" s="19" t="s">
        <v>34</v>
      </c>
      <c r="C21" s="22" t="s">
        <v>155</v>
      </c>
      <c r="D21" s="5" t="s">
        <v>156</v>
      </c>
      <c r="E21" s="18" t="s">
        <v>0</v>
      </c>
      <c r="F21" s="40">
        <v>1038005.79</v>
      </c>
      <c r="G21" s="23">
        <v>30</v>
      </c>
      <c r="H21" s="19"/>
      <c r="I21" s="19"/>
      <c r="J21" s="43">
        <v>1038005.79</v>
      </c>
      <c r="K21" s="39">
        <f t="shared" si="1"/>
        <v>311401.73700000002</v>
      </c>
    </row>
    <row r="22" spans="1:11" ht="15.5" x14ac:dyDescent="0.35">
      <c r="A22" s="5">
        <f t="shared" si="0"/>
        <v>20</v>
      </c>
      <c r="B22" s="19" t="s">
        <v>34</v>
      </c>
      <c r="C22" s="22" t="s">
        <v>67</v>
      </c>
      <c r="D22" s="5" t="s">
        <v>109</v>
      </c>
      <c r="E22" s="18" t="s">
        <v>0</v>
      </c>
      <c r="F22" s="40">
        <v>1650533</v>
      </c>
      <c r="G22" s="23">
        <v>30</v>
      </c>
      <c r="H22" s="19"/>
      <c r="I22" s="19"/>
      <c r="J22" s="43">
        <v>1650533</v>
      </c>
      <c r="K22" s="39">
        <f t="shared" si="1"/>
        <v>495159.9</v>
      </c>
    </row>
    <row r="23" spans="1:11" ht="15.5" x14ac:dyDescent="0.35">
      <c r="A23" s="5">
        <f t="shared" si="0"/>
        <v>21</v>
      </c>
      <c r="B23" s="19" t="s">
        <v>34</v>
      </c>
      <c r="C23" s="22" t="s">
        <v>68</v>
      </c>
      <c r="D23" s="5" t="s">
        <v>110</v>
      </c>
      <c r="E23" s="18" t="s">
        <v>0</v>
      </c>
      <c r="F23" s="40">
        <v>2967456.79</v>
      </c>
      <c r="G23" s="23">
        <v>30</v>
      </c>
      <c r="H23" s="19"/>
      <c r="I23" s="19"/>
      <c r="J23" s="43">
        <v>2967456.79</v>
      </c>
      <c r="K23" s="39">
        <f t="shared" si="1"/>
        <v>890237.03700000001</v>
      </c>
    </row>
    <row r="24" spans="1:11" ht="15.5" x14ac:dyDescent="0.35">
      <c r="A24" s="5">
        <f t="shared" si="0"/>
        <v>22</v>
      </c>
      <c r="B24" s="19" t="s">
        <v>34</v>
      </c>
      <c r="C24" s="22" t="s">
        <v>36</v>
      </c>
      <c r="D24" s="5" t="s">
        <v>111</v>
      </c>
      <c r="E24" s="18" t="s">
        <v>0</v>
      </c>
      <c r="F24" s="40">
        <v>5000000</v>
      </c>
      <c r="G24" s="23">
        <v>35</v>
      </c>
      <c r="H24" s="19"/>
      <c r="I24" s="19"/>
      <c r="J24" s="43">
        <v>5000000</v>
      </c>
      <c r="K24" s="39">
        <f t="shared" si="1"/>
        <v>1750000</v>
      </c>
    </row>
    <row r="25" spans="1:11" ht="31" x14ac:dyDescent="0.35">
      <c r="A25" s="5">
        <f t="shared" si="0"/>
        <v>23</v>
      </c>
      <c r="B25" s="19" t="s">
        <v>23</v>
      </c>
      <c r="C25" s="22" t="s">
        <v>24</v>
      </c>
      <c r="D25" s="5" t="s">
        <v>112</v>
      </c>
      <c r="E25" s="18" t="s">
        <v>0</v>
      </c>
      <c r="F25" s="40">
        <v>1995001.37</v>
      </c>
      <c r="G25" s="23">
        <v>40</v>
      </c>
      <c r="H25" s="19"/>
      <c r="I25" s="19"/>
      <c r="J25" s="43">
        <v>1995001.37</v>
      </c>
      <c r="K25" s="39">
        <f t="shared" si="1"/>
        <v>798000.54800000007</v>
      </c>
    </row>
    <row r="26" spans="1:11" ht="31" x14ac:dyDescent="0.35">
      <c r="A26" s="5">
        <f t="shared" si="0"/>
        <v>24</v>
      </c>
      <c r="B26" s="19" t="s">
        <v>23</v>
      </c>
      <c r="C26" s="22" t="s">
        <v>28</v>
      </c>
      <c r="D26" s="5" t="s">
        <v>113</v>
      </c>
      <c r="E26" s="18" t="s">
        <v>0</v>
      </c>
      <c r="F26" s="40">
        <v>1854177.35</v>
      </c>
      <c r="G26" s="23">
        <v>40</v>
      </c>
      <c r="H26" s="19"/>
      <c r="I26" s="19"/>
      <c r="J26" s="43">
        <v>1854177.35</v>
      </c>
      <c r="K26" s="39">
        <f t="shared" si="1"/>
        <v>741670.94</v>
      </c>
    </row>
    <row r="27" spans="1:11" ht="31" x14ac:dyDescent="0.35">
      <c r="A27" s="5">
        <f t="shared" si="0"/>
        <v>25</v>
      </c>
      <c r="B27" s="19" t="s">
        <v>23</v>
      </c>
      <c r="C27" s="22" t="s">
        <v>42</v>
      </c>
      <c r="D27" s="5" t="s">
        <v>114</v>
      </c>
      <c r="E27" s="18" t="s">
        <v>0</v>
      </c>
      <c r="F27" s="40">
        <v>252000</v>
      </c>
      <c r="G27" s="23" t="s">
        <v>11</v>
      </c>
      <c r="H27" s="19"/>
      <c r="I27" s="19"/>
      <c r="J27" s="43">
        <v>0</v>
      </c>
      <c r="K27" s="39">
        <v>0</v>
      </c>
    </row>
    <row r="28" spans="1:11" ht="53.25" customHeight="1" x14ac:dyDescent="0.35">
      <c r="A28" s="5">
        <f t="shared" si="0"/>
        <v>26</v>
      </c>
      <c r="B28" s="19" t="s">
        <v>23</v>
      </c>
      <c r="C28" s="22" t="s">
        <v>43</v>
      </c>
      <c r="D28" s="51" t="s">
        <v>115</v>
      </c>
      <c r="E28" s="18" t="s">
        <v>0</v>
      </c>
      <c r="F28" s="40">
        <v>5930000</v>
      </c>
      <c r="G28" s="23">
        <v>30</v>
      </c>
      <c r="H28" s="19"/>
      <c r="I28" s="19"/>
      <c r="J28" s="43">
        <v>5930000</v>
      </c>
      <c r="K28" s="39">
        <f t="shared" si="1"/>
        <v>1779000</v>
      </c>
    </row>
    <row r="29" spans="1:11" ht="31" x14ac:dyDescent="0.35">
      <c r="A29" s="5">
        <f t="shared" si="0"/>
        <v>27</v>
      </c>
      <c r="B29" s="19" t="s">
        <v>23</v>
      </c>
      <c r="C29" s="22" t="s">
        <v>29</v>
      </c>
      <c r="D29" s="5" t="s">
        <v>116</v>
      </c>
      <c r="E29" s="18" t="s">
        <v>0</v>
      </c>
      <c r="F29" s="40">
        <v>2234426.35</v>
      </c>
      <c r="G29" s="23">
        <v>40</v>
      </c>
      <c r="H29" s="19"/>
      <c r="I29" s="19"/>
      <c r="J29" s="43">
        <v>2234426.35</v>
      </c>
      <c r="K29" s="39">
        <f t="shared" si="1"/>
        <v>893770.54</v>
      </c>
    </row>
    <row r="30" spans="1:11" ht="15.5" x14ac:dyDescent="0.35">
      <c r="A30" s="5">
        <f t="shared" si="0"/>
        <v>28</v>
      </c>
      <c r="B30" s="19" t="s">
        <v>23</v>
      </c>
      <c r="C30" s="22" t="s">
        <v>41</v>
      </c>
      <c r="D30" s="5" t="s">
        <v>117</v>
      </c>
      <c r="E30" s="18" t="s">
        <v>0</v>
      </c>
      <c r="F30" s="40">
        <v>90000</v>
      </c>
      <c r="G30" s="23" t="s">
        <v>11</v>
      </c>
      <c r="H30" s="19"/>
      <c r="I30" s="19"/>
      <c r="J30" s="43">
        <v>0</v>
      </c>
      <c r="K30" s="39">
        <v>0</v>
      </c>
    </row>
    <row r="31" spans="1:11" ht="15.5" x14ac:dyDescent="0.35">
      <c r="A31" s="5">
        <f t="shared" si="0"/>
        <v>29</v>
      </c>
      <c r="B31" s="19" t="s">
        <v>23</v>
      </c>
      <c r="C31" s="22" t="s">
        <v>32</v>
      </c>
      <c r="D31" s="5" t="s">
        <v>118</v>
      </c>
      <c r="E31" s="18" t="s">
        <v>0</v>
      </c>
      <c r="F31" s="40">
        <v>144000</v>
      </c>
      <c r="G31" s="23" t="s">
        <v>11</v>
      </c>
      <c r="H31" s="19"/>
      <c r="I31" s="19"/>
      <c r="J31" s="43">
        <v>0</v>
      </c>
      <c r="K31" s="39">
        <v>0</v>
      </c>
    </row>
    <row r="32" spans="1:11" ht="31" x14ac:dyDescent="0.35">
      <c r="A32" s="5">
        <f t="shared" si="0"/>
        <v>30</v>
      </c>
      <c r="B32" s="19" t="s">
        <v>19</v>
      </c>
      <c r="C32" s="22" t="s">
        <v>26</v>
      </c>
      <c r="D32" s="5" t="s">
        <v>119</v>
      </c>
      <c r="E32" s="18" t="s">
        <v>0</v>
      </c>
      <c r="F32" s="40">
        <v>1998186.5</v>
      </c>
      <c r="G32" s="23">
        <v>40</v>
      </c>
      <c r="H32" s="19"/>
      <c r="I32" s="19"/>
      <c r="J32" s="43">
        <v>1998186.5</v>
      </c>
      <c r="K32" s="39">
        <f>(G32*F32)/100</f>
        <v>799274.6</v>
      </c>
    </row>
    <row r="33" spans="1:11" ht="15.5" x14ac:dyDescent="0.35">
      <c r="A33" s="5">
        <f t="shared" si="0"/>
        <v>31</v>
      </c>
      <c r="B33" s="19" t="s">
        <v>19</v>
      </c>
      <c r="C33" s="22" t="s">
        <v>188</v>
      </c>
      <c r="D33" s="5" t="s">
        <v>186</v>
      </c>
      <c r="E33" s="18" t="s">
        <v>0</v>
      </c>
      <c r="F33" s="53">
        <v>218290</v>
      </c>
      <c r="G33" s="23" t="s">
        <v>11</v>
      </c>
      <c r="H33" s="19"/>
      <c r="I33" s="19"/>
      <c r="J33" s="43">
        <v>0</v>
      </c>
      <c r="K33" s="39">
        <v>0</v>
      </c>
    </row>
    <row r="34" spans="1:11" ht="15.5" x14ac:dyDescent="0.35">
      <c r="A34" s="5">
        <f t="shared" si="0"/>
        <v>32</v>
      </c>
      <c r="B34" s="19" t="s">
        <v>19</v>
      </c>
      <c r="C34" s="22" t="s">
        <v>136</v>
      </c>
      <c r="D34" s="5" t="s">
        <v>137</v>
      </c>
      <c r="E34" s="18" t="s">
        <v>0</v>
      </c>
      <c r="F34" s="53">
        <v>302110</v>
      </c>
      <c r="G34" s="23">
        <v>30</v>
      </c>
      <c r="H34" s="19"/>
      <c r="I34" s="19"/>
      <c r="J34" s="43">
        <v>302110</v>
      </c>
      <c r="K34" s="39">
        <f>(G34*F34)/100</f>
        <v>90633</v>
      </c>
    </row>
    <row r="35" spans="1:11" ht="15.5" x14ac:dyDescent="0.35">
      <c r="A35" s="5">
        <f t="shared" si="0"/>
        <v>33</v>
      </c>
      <c r="B35" s="19" t="s">
        <v>79</v>
      </c>
      <c r="C35" s="22" t="s">
        <v>81</v>
      </c>
      <c r="D35" s="5" t="s">
        <v>120</v>
      </c>
      <c r="E35" s="18" t="s">
        <v>0</v>
      </c>
      <c r="F35" s="40">
        <v>150000</v>
      </c>
      <c r="G35" s="23" t="s">
        <v>11</v>
      </c>
      <c r="H35" s="19"/>
      <c r="I35" s="19"/>
      <c r="J35" s="43">
        <v>0</v>
      </c>
      <c r="K35" s="39">
        <v>0</v>
      </c>
    </row>
    <row r="36" spans="1:11" ht="15.5" x14ac:dyDescent="0.35">
      <c r="A36" s="5">
        <f t="shared" si="0"/>
        <v>34</v>
      </c>
      <c r="B36" s="19" t="s">
        <v>79</v>
      </c>
      <c r="C36" s="22" t="s">
        <v>82</v>
      </c>
      <c r="D36" s="5" t="s">
        <v>121</v>
      </c>
      <c r="E36" s="18" t="s">
        <v>0</v>
      </c>
      <c r="F36" s="40">
        <v>945000</v>
      </c>
      <c r="G36" s="23">
        <v>30</v>
      </c>
      <c r="H36" s="19"/>
      <c r="I36" s="19"/>
      <c r="J36" s="43">
        <v>945000</v>
      </c>
      <c r="K36" s="39">
        <f>(G36*F36)/100</f>
        <v>283500</v>
      </c>
    </row>
    <row r="37" spans="1:11" ht="15.5" x14ac:dyDescent="0.35">
      <c r="A37" s="5">
        <f t="shared" si="0"/>
        <v>35</v>
      </c>
      <c r="B37" s="19" t="s">
        <v>79</v>
      </c>
      <c r="C37" s="22" t="s">
        <v>86</v>
      </c>
      <c r="D37" s="5" t="s">
        <v>122</v>
      </c>
      <c r="E37" s="18" t="s">
        <v>0</v>
      </c>
      <c r="F37" s="40">
        <v>2900000</v>
      </c>
      <c r="G37" s="23">
        <v>35</v>
      </c>
      <c r="H37" s="19"/>
      <c r="I37" s="19"/>
      <c r="J37" s="43">
        <v>2900000</v>
      </c>
      <c r="K37" s="39">
        <f>(G37*F37)/100</f>
        <v>1015000</v>
      </c>
    </row>
    <row r="38" spans="1:11" ht="15.5" x14ac:dyDescent="0.35">
      <c r="A38" s="5">
        <f t="shared" si="0"/>
        <v>36</v>
      </c>
      <c r="B38" s="19" t="s">
        <v>79</v>
      </c>
      <c r="C38" s="22" t="s">
        <v>89</v>
      </c>
      <c r="D38" s="5" t="s">
        <v>123</v>
      </c>
      <c r="E38" s="18" t="s">
        <v>0</v>
      </c>
      <c r="F38" s="40">
        <v>2072500</v>
      </c>
      <c r="G38" s="23">
        <v>35</v>
      </c>
      <c r="H38" s="19"/>
      <c r="I38" s="19"/>
      <c r="J38" s="43">
        <v>2072500</v>
      </c>
      <c r="K38" s="39">
        <f>(G38*F38)/100</f>
        <v>725375</v>
      </c>
    </row>
    <row r="39" spans="1:11" ht="15.5" x14ac:dyDescent="0.35">
      <c r="A39" s="5">
        <f t="shared" si="0"/>
        <v>37</v>
      </c>
      <c r="B39" s="19" t="s">
        <v>79</v>
      </c>
      <c r="C39" s="22" t="s">
        <v>80</v>
      </c>
      <c r="D39" s="5" t="s">
        <v>124</v>
      </c>
      <c r="E39" s="18" t="s">
        <v>0</v>
      </c>
      <c r="F39" s="40">
        <v>447184</v>
      </c>
      <c r="G39" s="23">
        <v>30</v>
      </c>
      <c r="H39" s="19"/>
      <c r="I39" s="19"/>
      <c r="J39" s="43">
        <v>447184</v>
      </c>
      <c r="K39" s="39">
        <f>(G39*F39)/100</f>
        <v>134155.20000000001</v>
      </c>
    </row>
    <row r="40" spans="1:11" ht="15.5" x14ac:dyDescent="0.35">
      <c r="A40" s="5">
        <f t="shared" si="0"/>
        <v>38</v>
      </c>
      <c r="B40" s="19" t="s">
        <v>64</v>
      </c>
      <c r="C40" s="22" t="s">
        <v>65</v>
      </c>
      <c r="D40" s="5" t="s">
        <v>125</v>
      </c>
      <c r="E40" s="18" t="s">
        <v>0</v>
      </c>
      <c r="F40" s="40">
        <v>2749823</v>
      </c>
      <c r="G40" s="23">
        <v>30</v>
      </c>
      <c r="H40" s="19"/>
      <c r="I40" s="19"/>
      <c r="J40" s="43">
        <v>2749823</v>
      </c>
      <c r="K40" s="39">
        <f t="shared" si="1"/>
        <v>824946.9</v>
      </c>
    </row>
    <row r="41" spans="1:11" ht="15.5" x14ac:dyDescent="0.35">
      <c r="A41" s="5">
        <f t="shared" si="0"/>
        <v>39</v>
      </c>
      <c r="B41" s="19" t="s">
        <v>17</v>
      </c>
      <c r="C41" s="20" t="s">
        <v>27</v>
      </c>
      <c r="D41" s="5" t="s">
        <v>126</v>
      </c>
      <c r="E41" s="18" t="s">
        <v>0</v>
      </c>
      <c r="F41" s="40">
        <v>24600000</v>
      </c>
      <c r="G41" s="23">
        <v>35</v>
      </c>
      <c r="H41" s="19"/>
      <c r="I41" s="19"/>
      <c r="J41" s="43">
        <v>24600000</v>
      </c>
      <c r="K41" s="39">
        <f t="shared" si="1"/>
        <v>8610000</v>
      </c>
    </row>
    <row r="42" spans="1:11" ht="15.5" x14ac:dyDescent="0.35">
      <c r="A42" s="5">
        <f t="shared" si="0"/>
        <v>40</v>
      </c>
      <c r="B42" s="19" t="s">
        <v>17</v>
      </c>
      <c r="C42" s="20" t="s">
        <v>63</v>
      </c>
      <c r="D42" s="5" t="s">
        <v>127</v>
      </c>
      <c r="E42" s="18" t="s">
        <v>0</v>
      </c>
      <c r="F42" s="40">
        <v>3860483</v>
      </c>
      <c r="G42" s="23">
        <v>35</v>
      </c>
      <c r="H42" s="19"/>
      <c r="I42" s="19"/>
      <c r="J42" s="43">
        <v>3860483</v>
      </c>
      <c r="K42" s="39">
        <f t="shared" si="1"/>
        <v>1351169.05</v>
      </c>
    </row>
    <row r="43" spans="1:11" ht="15.75" customHeight="1" x14ac:dyDescent="0.35">
      <c r="A43" s="5">
        <f t="shared" si="0"/>
        <v>41</v>
      </c>
      <c r="B43" s="19" t="s">
        <v>17</v>
      </c>
      <c r="C43" s="20" t="s">
        <v>55</v>
      </c>
      <c r="D43" s="5" t="s">
        <v>128</v>
      </c>
      <c r="E43" s="18" t="s">
        <v>0</v>
      </c>
      <c r="F43" s="40">
        <v>711452</v>
      </c>
      <c r="G43" s="23">
        <v>30</v>
      </c>
      <c r="H43" s="19"/>
      <c r="I43" s="19"/>
      <c r="J43" s="43">
        <v>711452</v>
      </c>
      <c r="K43" s="39">
        <f t="shared" si="1"/>
        <v>213435.6</v>
      </c>
    </row>
    <row r="44" spans="1:11" ht="15.75" customHeight="1" x14ac:dyDescent="0.35">
      <c r="A44" s="5">
        <f t="shared" si="0"/>
        <v>42</v>
      </c>
      <c r="B44" s="19" t="s">
        <v>17</v>
      </c>
      <c r="C44" s="30" t="s">
        <v>187</v>
      </c>
      <c r="D44" s="5" t="s">
        <v>129</v>
      </c>
      <c r="E44" s="18" t="s">
        <v>0</v>
      </c>
      <c r="F44" s="40">
        <v>1174741.08</v>
      </c>
      <c r="G44" s="23">
        <v>35</v>
      </c>
      <c r="H44" s="19"/>
      <c r="I44" s="19"/>
      <c r="J44" s="43">
        <v>1174741.08</v>
      </c>
      <c r="K44" s="39">
        <f>(G44*F44)/100</f>
        <v>411159.37800000003</v>
      </c>
    </row>
    <row r="45" spans="1:11" ht="15.75" customHeight="1" x14ac:dyDescent="0.35">
      <c r="A45" s="5">
        <f t="shared" si="0"/>
        <v>43</v>
      </c>
      <c r="B45" s="19" t="s">
        <v>70</v>
      </c>
      <c r="C45" s="19" t="s">
        <v>71</v>
      </c>
      <c r="D45" s="5" t="s">
        <v>130</v>
      </c>
      <c r="E45" s="18" t="s">
        <v>0</v>
      </c>
      <c r="F45" s="40">
        <v>155915.56</v>
      </c>
      <c r="G45" s="23" t="s">
        <v>11</v>
      </c>
      <c r="H45" s="19"/>
      <c r="I45" s="19"/>
      <c r="J45" s="43">
        <v>0</v>
      </c>
      <c r="K45" s="39">
        <v>0</v>
      </c>
    </row>
    <row r="46" spans="1:11" ht="15.75" customHeight="1" x14ac:dyDescent="0.35">
      <c r="A46" s="5">
        <f t="shared" si="0"/>
        <v>44</v>
      </c>
      <c r="B46" s="19" t="s">
        <v>70</v>
      </c>
      <c r="C46" s="19" t="s">
        <v>84</v>
      </c>
      <c r="D46" s="5" t="s">
        <v>131</v>
      </c>
      <c r="E46" s="18" t="s">
        <v>0</v>
      </c>
      <c r="F46" s="40">
        <v>1214143</v>
      </c>
      <c r="G46" s="23">
        <v>40</v>
      </c>
      <c r="H46" s="19"/>
      <c r="I46" s="19"/>
      <c r="J46" s="43">
        <v>1214143</v>
      </c>
      <c r="K46" s="39">
        <f>(G46*F46)/100</f>
        <v>485657.2</v>
      </c>
    </row>
    <row r="47" spans="1:11" ht="15.75" customHeight="1" x14ac:dyDescent="0.35">
      <c r="A47" s="5">
        <f t="shared" si="0"/>
        <v>45</v>
      </c>
      <c r="B47" s="19" t="s">
        <v>70</v>
      </c>
      <c r="C47" s="19" t="s">
        <v>83</v>
      </c>
      <c r="D47" s="5" t="s">
        <v>132</v>
      </c>
      <c r="E47" s="18" t="s">
        <v>0</v>
      </c>
      <c r="F47" s="40">
        <v>737005</v>
      </c>
      <c r="G47" s="23">
        <v>35</v>
      </c>
      <c r="H47" s="19"/>
      <c r="I47" s="19"/>
      <c r="J47" s="43">
        <v>737005</v>
      </c>
      <c r="K47" s="39">
        <f>(G47*F47)/100</f>
        <v>257951.75</v>
      </c>
    </row>
    <row r="48" spans="1:11" ht="15.75" customHeight="1" x14ac:dyDescent="0.35">
      <c r="A48" s="5">
        <f t="shared" si="0"/>
        <v>46</v>
      </c>
      <c r="B48" s="19" t="s">
        <v>39</v>
      </c>
      <c r="C48" s="19" t="s">
        <v>209</v>
      </c>
      <c r="D48" s="5" t="s">
        <v>210</v>
      </c>
      <c r="E48" s="18" t="s">
        <v>0</v>
      </c>
      <c r="F48" s="40">
        <v>445817</v>
      </c>
      <c r="G48" s="23" t="s">
        <v>197</v>
      </c>
      <c r="H48" s="19"/>
      <c r="I48" s="19"/>
      <c r="J48" s="43"/>
      <c r="K48" s="39"/>
    </row>
    <row r="49" spans="1:11" ht="15.5" x14ac:dyDescent="0.35">
      <c r="A49" s="5">
        <f t="shared" si="0"/>
        <v>47</v>
      </c>
      <c r="B49" s="19" t="s">
        <v>39</v>
      </c>
      <c r="C49" s="20" t="s">
        <v>40</v>
      </c>
      <c r="D49" s="5" t="s">
        <v>133</v>
      </c>
      <c r="E49" s="18" t="s">
        <v>0</v>
      </c>
      <c r="F49" s="40">
        <v>528902</v>
      </c>
      <c r="G49" s="23">
        <v>40</v>
      </c>
      <c r="H49" s="19"/>
      <c r="I49" s="19"/>
      <c r="J49" s="43">
        <v>528902</v>
      </c>
      <c r="K49" s="39">
        <f t="shared" si="1"/>
        <v>211560.8</v>
      </c>
    </row>
    <row r="50" spans="1:11" ht="15.5" x14ac:dyDescent="0.35">
      <c r="A50" s="5">
        <f t="shared" si="0"/>
        <v>48</v>
      </c>
      <c r="B50" s="19" t="s">
        <v>39</v>
      </c>
      <c r="C50" s="20" t="s">
        <v>54</v>
      </c>
      <c r="D50" s="5" t="s">
        <v>134</v>
      </c>
      <c r="E50" s="18" t="s">
        <v>0</v>
      </c>
      <c r="F50" s="40">
        <v>2817339</v>
      </c>
      <c r="G50" s="23">
        <v>40</v>
      </c>
      <c r="H50" s="19"/>
      <c r="I50" s="19"/>
      <c r="J50" s="43">
        <v>2817339</v>
      </c>
      <c r="K50" s="39">
        <f t="shared" si="1"/>
        <v>1126935.6000000001</v>
      </c>
    </row>
    <row r="51" spans="1:11" ht="15.5" x14ac:dyDescent="0.35">
      <c r="A51" s="5">
        <f t="shared" si="0"/>
        <v>49</v>
      </c>
      <c r="B51" s="19" t="s">
        <v>39</v>
      </c>
      <c r="C51" s="20" t="s">
        <v>195</v>
      </c>
      <c r="D51" s="5" t="s">
        <v>196</v>
      </c>
      <c r="E51" s="18" t="s">
        <v>0</v>
      </c>
      <c r="F51" s="40">
        <v>120000</v>
      </c>
      <c r="G51" s="23" t="s">
        <v>11</v>
      </c>
      <c r="H51" s="19"/>
      <c r="I51" s="19"/>
      <c r="J51" s="43">
        <v>0</v>
      </c>
      <c r="K51" s="39">
        <v>0</v>
      </c>
    </row>
    <row r="52" spans="1:11" ht="15.5" x14ac:dyDescent="0.35">
      <c r="A52" s="5">
        <f t="shared" si="0"/>
        <v>50</v>
      </c>
      <c r="B52" s="19" t="s">
        <v>85</v>
      </c>
      <c r="C52" s="20" t="s">
        <v>148</v>
      </c>
      <c r="D52" s="5" t="s">
        <v>135</v>
      </c>
      <c r="E52" s="18" t="s">
        <v>0</v>
      </c>
      <c r="F52" s="40">
        <v>90000</v>
      </c>
      <c r="G52" s="23" t="s">
        <v>11</v>
      </c>
      <c r="H52" s="19"/>
      <c r="I52" s="19"/>
      <c r="J52" s="43">
        <v>0</v>
      </c>
      <c r="K52" s="39">
        <v>0</v>
      </c>
    </row>
    <row r="53" spans="1:11" ht="15.5" x14ac:dyDescent="0.35">
      <c r="A53" s="5">
        <f t="shared" si="0"/>
        <v>51</v>
      </c>
      <c r="B53" s="19" t="s">
        <v>85</v>
      </c>
      <c r="C53" s="20" t="s">
        <v>151</v>
      </c>
      <c r="D53" s="5" t="s">
        <v>152</v>
      </c>
      <c r="E53" s="18" t="s">
        <v>0</v>
      </c>
      <c r="F53" s="40">
        <v>420000</v>
      </c>
      <c r="G53" s="23">
        <v>30</v>
      </c>
      <c r="H53" s="19"/>
      <c r="I53" s="19"/>
      <c r="J53" s="43">
        <v>420000</v>
      </c>
      <c r="K53" s="39">
        <f t="shared" si="1"/>
        <v>126000</v>
      </c>
    </row>
    <row r="54" spans="1:11" ht="15.5" x14ac:dyDescent="0.35">
      <c r="A54" s="5">
        <f t="shared" si="0"/>
        <v>52</v>
      </c>
      <c r="B54" s="19" t="s">
        <v>85</v>
      </c>
      <c r="C54" s="20" t="s">
        <v>153</v>
      </c>
      <c r="D54" s="5" t="s">
        <v>154</v>
      </c>
      <c r="E54" s="18" t="s">
        <v>0</v>
      </c>
      <c r="F54" s="40">
        <v>1638987</v>
      </c>
      <c r="G54" s="23">
        <v>40</v>
      </c>
      <c r="H54" s="19"/>
      <c r="I54" s="19"/>
      <c r="J54" s="43">
        <v>1638987</v>
      </c>
      <c r="K54" s="39">
        <f t="shared" si="1"/>
        <v>655594.80000000005</v>
      </c>
    </row>
    <row r="55" spans="1:11" ht="15.5" x14ac:dyDescent="0.35">
      <c r="A55" s="5">
        <f t="shared" si="0"/>
        <v>53</v>
      </c>
      <c r="B55" s="19" t="s">
        <v>85</v>
      </c>
      <c r="C55" s="20" t="s">
        <v>149</v>
      </c>
      <c r="D55" s="5" t="s">
        <v>150</v>
      </c>
      <c r="E55" s="18" t="s">
        <v>0</v>
      </c>
      <c r="F55" s="40">
        <v>240000</v>
      </c>
      <c r="G55" s="23" t="s">
        <v>11</v>
      </c>
      <c r="H55" s="19"/>
      <c r="I55" s="19"/>
      <c r="J55" s="43">
        <v>0</v>
      </c>
      <c r="K55" s="39">
        <v>0</v>
      </c>
    </row>
    <row r="56" spans="1:11" ht="15.5" x14ac:dyDescent="0.35">
      <c r="A56" s="5">
        <f t="shared" si="0"/>
        <v>54</v>
      </c>
      <c r="B56" s="19" t="s">
        <v>138</v>
      </c>
      <c r="C56" s="20" t="s">
        <v>139</v>
      </c>
      <c r="D56" s="5" t="s">
        <v>140</v>
      </c>
      <c r="E56" s="18" t="s">
        <v>0</v>
      </c>
      <c r="F56" s="40">
        <v>162280.67000000001</v>
      </c>
      <c r="G56" s="23" t="s">
        <v>11</v>
      </c>
      <c r="H56" s="19"/>
      <c r="I56" s="19"/>
      <c r="J56" s="43">
        <v>0</v>
      </c>
      <c r="K56" s="39">
        <v>0</v>
      </c>
    </row>
    <row r="57" spans="1:11" ht="31" x14ac:dyDescent="0.35">
      <c r="A57" s="5">
        <f t="shared" si="0"/>
        <v>55</v>
      </c>
      <c r="B57" s="19" t="s">
        <v>138</v>
      </c>
      <c r="C57" s="54" t="s">
        <v>141</v>
      </c>
      <c r="D57" s="5" t="s">
        <v>142</v>
      </c>
      <c r="E57" s="18" t="s">
        <v>0</v>
      </c>
      <c r="F57" s="40">
        <v>1301624.1000000001</v>
      </c>
      <c r="G57" s="23">
        <v>40</v>
      </c>
      <c r="H57" s="19"/>
      <c r="I57" s="19"/>
      <c r="J57" s="43">
        <f>F57</f>
        <v>1301624.1000000001</v>
      </c>
      <c r="K57" s="39">
        <f t="shared" si="1"/>
        <v>520649.64</v>
      </c>
    </row>
    <row r="58" spans="1:11" ht="31" x14ac:dyDescent="0.35">
      <c r="A58" s="5">
        <f t="shared" si="0"/>
        <v>56</v>
      </c>
      <c r="B58" s="19" t="s">
        <v>138</v>
      </c>
      <c r="C58" s="20" t="s">
        <v>143</v>
      </c>
      <c r="D58" s="5" t="s">
        <v>144</v>
      </c>
      <c r="E58" s="18" t="s">
        <v>0</v>
      </c>
      <c r="F58" s="40">
        <v>448532.89</v>
      </c>
      <c r="G58" s="23">
        <v>35</v>
      </c>
      <c r="H58" s="19"/>
      <c r="I58" s="19"/>
      <c r="J58" s="43">
        <f>F58</f>
        <v>448532.89</v>
      </c>
      <c r="K58" s="39">
        <f t="shared" si="1"/>
        <v>156986.51149999999</v>
      </c>
    </row>
    <row r="59" spans="1:11" ht="15.5" x14ac:dyDescent="0.35">
      <c r="A59" s="5">
        <f t="shared" si="0"/>
        <v>57</v>
      </c>
      <c r="B59" s="19" t="s">
        <v>157</v>
      </c>
      <c r="C59" s="20" t="s">
        <v>158</v>
      </c>
      <c r="D59" s="5" t="s">
        <v>161</v>
      </c>
      <c r="E59" s="18" t="s">
        <v>0</v>
      </c>
      <c r="F59" s="40">
        <v>180000</v>
      </c>
      <c r="G59" s="23" t="s">
        <v>11</v>
      </c>
      <c r="H59" s="19"/>
      <c r="I59" s="19"/>
      <c r="J59" s="43">
        <v>0</v>
      </c>
      <c r="K59" s="39">
        <v>0</v>
      </c>
    </row>
    <row r="60" spans="1:11" ht="15.5" x14ac:dyDescent="0.35">
      <c r="A60" s="5">
        <f t="shared" si="0"/>
        <v>58</v>
      </c>
      <c r="B60" s="19" t="s">
        <v>157</v>
      </c>
      <c r="C60" s="20" t="s">
        <v>177</v>
      </c>
      <c r="D60" s="5" t="s">
        <v>178</v>
      </c>
      <c r="E60" s="18" t="s">
        <v>0</v>
      </c>
      <c r="F60" s="40">
        <v>629804</v>
      </c>
      <c r="G60" s="23">
        <v>35</v>
      </c>
      <c r="H60" s="19"/>
      <c r="I60" s="19"/>
      <c r="J60" s="43">
        <v>629804</v>
      </c>
      <c r="K60" s="39">
        <f>(G60*F60)/100</f>
        <v>220431.4</v>
      </c>
    </row>
    <row r="61" spans="1:11" ht="15.5" x14ac:dyDescent="0.35">
      <c r="A61" s="5">
        <f t="shared" si="0"/>
        <v>59</v>
      </c>
      <c r="B61" s="19" t="s">
        <v>157</v>
      </c>
      <c r="C61" s="20" t="s">
        <v>159</v>
      </c>
      <c r="D61" s="5" t="s">
        <v>160</v>
      </c>
      <c r="E61" s="18" t="s">
        <v>0</v>
      </c>
      <c r="F61" s="40">
        <v>240000</v>
      </c>
      <c r="G61" s="23" t="s">
        <v>11</v>
      </c>
      <c r="H61" s="19"/>
      <c r="I61" s="19"/>
      <c r="J61" s="43">
        <v>0</v>
      </c>
      <c r="K61" s="39">
        <v>0</v>
      </c>
    </row>
    <row r="62" spans="1:11" ht="15.5" x14ac:dyDescent="0.35">
      <c r="A62" s="5">
        <f t="shared" si="0"/>
        <v>60</v>
      </c>
      <c r="B62" s="19" t="s">
        <v>157</v>
      </c>
      <c r="C62" s="20" t="s">
        <v>179</v>
      </c>
      <c r="D62" s="5" t="s">
        <v>182</v>
      </c>
      <c r="E62" s="18" t="s">
        <v>0</v>
      </c>
      <c r="F62" s="40">
        <v>1334667</v>
      </c>
      <c r="G62" s="23">
        <v>40</v>
      </c>
      <c r="H62" s="19"/>
      <c r="I62" s="19"/>
      <c r="J62" s="43">
        <v>1334667</v>
      </c>
      <c r="K62" s="39">
        <f>(G62*F62)/100</f>
        <v>533866.80000000005</v>
      </c>
    </row>
    <row r="63" spans="1:11" ht="15.5" x14ac:dyDescent="0.35">
      <c r="A63" s="5">
        <f t="shared" si="0"/>
        <v>61</v>
      </c>
      <c r="B63" s="19" t="s">
        <v>157</v>
      </c>
      <c r="C63" s="20" t="s">
        <v>180</v>
      </c>
      <c r="D63" s="5" t="s">
        <v>184</v>
      </c>
      <c r="E63" s="18" t="s">
        <v>0</v>
      </c>
      <c r="F63" s="40">
        <v>1651467</v>
      </c>
      <c r="G63" s="23">
        <v>40</v>
      </c>
      <c r="H63" s="19"/>
      <c r="I63" s="19"/>
      <c r="J63" s="43">
        <v>1651467</v>
      </c>
      <c r="K63" s="39">
        <f>(G63*F63)/100</f>
        <v>660586.80000000005</v>
      </c>
    </row>
    <row r="64" spans="1:11" ht="15.5" x14ac:dyDescent="0.35">
      <c r="A64" s="5">
        <f t="shared" si="0"/>
        <v>62</v>
      </c>
      <c r="B64" s="19" t="s">
        <v>157</v>
      </c>
      <c r="C64" s="20" t="s">
        <v>181</v>
      </c>
      <c r="D64" s="5" t="s">
        <v>183</v>
      </c>
      <c r="E64" s="18" t="s">
        <v>0</v>
      </c>
      <c r="F64" s="40">
        <v>1425600</v>
      </c>
      <c r="G64" s="23">
        <v>40</v>
      </c>
      <c r="H64" s="19"/>
      <c r="I64" s="19"/>
      <c r="J64" s="43">
        <v>1425600</v>
      </c>
      <c r="K64" s="39">
        <f>(G64*F64)/100</f>
        <v>570240</v>
      </c>
    </row>
    <row r="65" spans="1:11" ht="15.5" x14ac:dyDescent="0.35">
      <c r="A65" s="5">
        <f t="shared" si="0"/>
        <v>63</v>
      </c>
      <c r="B65" s="19" t="s">
        <v>157</v>
      </c>
      <c r="C65" s="20" t="s">
        <v>170</v>
      </c>
      <c r="D65" s="5" t="s">
        <v>171</v>
      </c>
      <c r="E65" s="18" t="s">
        <v>0</v>
      </c>
      <c r="F65" s="40">
        <v>287000</v>
      </c>
      <c r="G65" s="23">
        <v>30</v>
      </c>
      <c r="H65" s="19"/>
      <c r="I65" s="19"/>
      <c r="J65" s="43">
        <v>287000</v>
      </c>
      <c r="K65" s="39">
        <f>(G65*F65)/100</f>
        <v>86100</v>
      </c>
    </row>
    <row r="66" spans="1:11" ht="15.5" x14ac:dyDescent="0.35">
      <c r="A66" s="5">
        <f t="shared" si="0"/>
        <v>64</v>
      </c>
      <c r="B66" s="19" t="s">
        <v>157</v>
      </c>
      <c r="C66" s="20" t="s">
        <v>172</v>
      </c>
      <c r="D66" s="5" t="s">
        <v>173</v>
      </c>
      <c r="E66" s="18" t="s">
        <v>0</v>
      </c>
      <c r="F66" s="40">
        <v>639650</v>
      </c>
      <c r="G66" s="23">
        <v>30</v>
      </c>
      <c r="H66" s="19"/>
      <c r="I66" s="19"/>
      <c r="J66" s="43">
        <v>639650</v>
      </c>
      <c r="K66" s="39">
        <f>(G66*F66)/100</f>
        <v>191895</v>
      </c>
    </row>
    <row r="67" spans="1:11" ht="15.5" x14ac:dyDescent="0.35">
      <c r="A67" s="72"/>
      <c r="B67" s="72"/>
      <c r="C67" s="72"/>
      <c r="D67" s="72"/>
      <c r="E67" s="68" t="s">
        <v>12</v>
      </c>
      <c r="F67" s="41">
        <f>SUM(F3:F52,F53:F66)</f>
        <v>102135075.23999999</v>
      </c>
      <c r="G67" s="19"/>
      <c r="H67" s="19"/>
      <c r="I67" s="19"/>
      <c r="J67" s="44">
        <f>SUM(J3:J41,J42:J52,J53:J66)</f>
        <v>98504372.00999999</v>
      </c>
      <c r="K67" s="44">
        <f>SUM(K3:K41,K42:K52,K53:K66)</f>
        <v>34321697.13350001</v>
      </c>
    </row>
    <row r="68" spans="1:11" ht="33.75" customHeight="1" x14ac:dyDescent="0.35">
      <c r="B68" s="16" t="s">
        <v>5</v>
      </c>
      <c r="C68" s="57"/>
    </row>
    <row r="69" spans="1:11" ht="87" customHeight="1" x14ac:dyDescent="0.35">
      <c r="B69" s="15" t="s">
        <v>97</v>
      </c>
      <c r="C69" s="60"/>
      <c r="J69" s="49" t="s">
        <v>88</v>
      </c>
      <c r="K69" s="50">
        <f>AVERAGE(G3:G18,G20,G21,G22,G23,G24,G25,G26,G28,G29,G32,G34,G36,G37,G38,G39,G40,G41,G42,G43,G44,G46:G50,G53,G54,G57,G58,G60, G62, G63:G66)</f>
        <v>33.934782608695649</v>
      </c>
    </row>
    <row r="70" spans="1:11" ht="125.25" customHeight="1" x14ac:dyDescent="0.35">
      <c r="B70" s="73" t="s">
        <v>95</v>
      </c>
      <c r="C70" s="61"/>
      <c r="F70" s="25"/>
      <c r="G70" s="26"/>
      <c r="J70" s="74" t="s">
        <v>217</v>
      </c>
      <c r="K70" s="71"/>
    </row>
    <row r="71" spans="1:11" ht="124" x14ac:dyDescent="0.35">
      <c r="B71" s="52" t="s">
        <v>207</v>
      </c>
      <c r="J71" s="65" t="s">
        <v>218</v>
      </c>
    </row>
    <row r="72" spans="1:11" ht="77.25" customHeight="1" x14ac:dyDescent="0.35">
      <c r="B72" s="52" t="s">
        <v>208</v>
      </c>
    </row>
    <row r="73" spans="1:11" ht="65.25" customHeight="1" x14ac:dyDescent="0.35">
      <c r="B73" s="65" t="s">
        <v>212</v>
      </c>
    </row>
    <row r="74" spans="1:11" ht="15.5" x14ac:dyDescent="0.35">
      <c r="B74" s="6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E6E35A742E5E41AFF580A6DA6F9E87" ma:contentTypeVersion="1" ma:contentTypeDescription="Create a new document." ma:contentTypeScope="" ma:versionID="08380990737c12d6af74add3ed1bc09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eb741f30fcdd1d6053161891e09045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74EB148-9609-4519-A184-9E97A4C2B09A}"/>
</file>

<file path=customXml/itemProps2.xml><?xml version="1.0" encoding="utf-8"?>
<ds:datastoreItem xmlns:ds="http://schemas.openxmlformats.org/officeDocument/2006/customXml" ds:itemID="{4B67015A-DBF5-4BF4-9B87-125B70F218D9}"/>
</file>

<file path=customXml/itemProps3.xml><?xml version="1.0" encoding="utf-8"?>
<ds:datastoreItem xmlns:ds="http://schemas.openxmlformats.org/officeDocument/2006/customXml" ds:itemID="{EBBD3C40-4170-4560-A0F6-F4D89AD0EF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Broward County</vt:lpstr>
      <vt:lpstr>Municipality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CopyofSurtaxProjectsReport-5-7-21_Final_ADA</dc:title>
  <dc:creator>Francis, Nichole</dc:creator>
  <cp:lastModifiedBy>Williams, Vonetta</cp:lastModifiedBy>
  <dcterms:created xsi:type="dcterms:W3CDTF">2020-04-02T15:22:42Z</dcterms:created>
  <dcterms:modified xsi:type="dcterms:W3CDTF">2021-05-18T20:50:16Z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0x01010000E6E35A742E5E41AFF580A6DA6F9E87</vt:lpwstr>
  </property>
</Properties>
</file>